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istanbulrotary-my.sharepoint.com/personal/muhasebe_istanbulrotary_org/Documents/Masaüstü/Yıl Sonu Kapanışlar/2024 Kapanış/2024 Yılı Kapanışsız Mizan ve Muavinler-Son/2024_12_31 Yıl sonu mali tablolar/"/>
    </mc:Choice>
  </mc:AlternateContent>
  <xr:revisionPtr revIDLastSave="201" documentId="13_ncr:1_{D796BA97-A61E-4CA5-B457-8F28D6AC97F7}" xr6:coauthVersionLast="47" xr6:coauthVersionMax="47" xr10:uidLastSave="{84C3EB3C-BFAD-4454-B366-DF1E47420620}"/>
  <bookViews>
    <workbookView xWindow="384" yWindow="384" windowWidth="18384" windowHeight="11484" xr2:uid="{00000000-000D-0000-FFFF-FFFF00000000}"/>
  </bookViews>
  <sheets>
    <sheet name="31.12.2024 BİLANÇO" sheetId="1" r:id="rId1"/>
    <sheet name="01.01-31.12.2024 BAĞ. - GELİR." sheetId="2" r:id="rId2"/>
    <sheet name="01.01_31.12.2024 GİDERLER" sheetId="3" r:id="rId3"/>
  </sheets>
  <externalReferences>
    <externalReference r:id="rId4"/>
    <externalReference r:id="rId5"/>
    <externalReference r:id="rId6"/>
  </externalReferences>
  <definedNames>
    <definedName name="_xlnm.Print_Area" localSheetId="2">'01.01_31.12.2024 GİDERLER'!$A$1:$H$127</definedName>
    <definedName name="_xlnm.Print_Area" localSheetId="1">'01.01-31.12.2024 BAĞ. - GELİR.'!$B$1:$H$50</definedName>
    <definedName name="_xlnm.Print_Area" localSheetId="0">'31.12.2024 BİLANÇO'!$A$1:$M$142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F49" i="2" s="1"/>
  <c r="F18" i="1"/>
  <c r="H18" i="3"/>
  <c r="H10" i="3"/>
  <c r="M21" i="1"/>
  <c r="M10" i="1"/>
  <c r="H96" i="3"/>
  <c r="H51" i="3"/>
  <c r="G53" i="3"/>
  <c r="G69" i="3"/>
  <c r="M38" i="1"/>
  <c r="F111" i="1"/>
  <c r="F79" i="1"/>
  <c r="F73" i="1"/>
  <c r="E41" i="1" l="1"/>
  <c r="E35" i="1"/>
  <c r="E20" i="1"/>
  <c r="E54" i="1"/>
  <c r="K52" i="1" l="1"/>
  <c r="F106" i="1"/>
  <c r="H112" i="3"/>
  <c r="H106" i="3"/>
  <c r="H116" i="3" s="1"/>
  <c r="F97" i="1" l="1"/>
  <c r="F139" i="1" s="1"/>
  <c r="I55" i="3"/>
  <c r="I18" i="3"/>
  <c r="I10" i="3"/>
  <c r="I71" i="3"/>
  <c r="I99" i="3"/>
  <c r="I109" i="3"/>
  <c r="F10" i="1"/>
  <c r="F62" i="1"/>
  <c r="F84" i="1"/>
  <c r="F91" i="1"/>
  <c r="F123" i="1"/>
  <c r="F129" i="1"/>
  <c r="M29" i="1"/>
  <c r="M45" i="1"/>
  <c r="G44" i="2"/>
  <c r="G22" i="2"/>
  <c r="G21" i="2"/>
  <c r="G20" i="2"/>
  <c r="G35" i="2"/>
  <c r="G15" i="2"/>
  <c r="G12" i="2"/>
  <c r="G19" i="2"/>
  <c r="J112" i="3"/>
  <c r="K112" i="3" s="1"/>
  <c r="J111" i="3"/>
  <c r="K111" i="3" s="1"/>
  <c r="J109" i="3"/>
  <c r="K109" i="3" s="1"/>
  <c r="J105" i="3"/>
  <c r="K105" i="3" s="1"/>
  <c r="J104" i="3"/>
  <c r="K104" i="3" s="1"/>
  <c r="J103" i="3"/>
  <c r="K103" i="3" s="1"/>
  <c r="J86" i="3"/>
  <c r="K86" i="3" s="1"/>
  <c r="J85" i="3"/>
  <c r="K85" i="3" s="1"/>
  <c r="J83" i="3"/>
  <c r="K83" i="3" s="1"/>
  <c r="K82" i="3"/>
  <c r="J81" i="3"/>
  <c r="K81" i="3" s="1"/>
  <c r="J79" i="3"/>
  <c r="K79" i="3" s="1"/>
  <c r="J77" i="3"/>
  <c r="K77" i="3" s="1"/>
  <c r="J76" i="3"/>
  <c r="K76" i="3" s="1"/>
  <c r="J75" i="3"/>
  <c r="K75" i="3" s="1"/>
  <c r="J74" i="3"/>
  <c r="K74" i="3" s="1"/>
  <c r="J73" i="3"/>
  <c r="K73" i="3" s="1"/>
  <c r="J71" i="3"/>
  <c r="J63" i="3"/>
  <c r="K63" i="3" s="1"/>
  <c r="J62" i="3"/>
  <c r="K62" i="3" s="1"/>
  <c r="J61" i="3"/>
  <c r="K61" i="3" s="1"/>
  <c r="J60" i="3"/>
  <c r="K60" i="3" s="1"/>
  <c r="J59" i="3"/>
  <c r="K59" i="3" s="1"/>
  <c r="J58" i="3"/>
  <c r="K58" i="3" s="1"/>
  <c r="J57" i="3"/>
  <c r="K57" i="3" s="1"/>
  <c r="J55" i="3"/>
  <c r="K55" i="3" s="1"/>
  <c r="L52" i="3"/>
  <c r="J33" i="3"/>
  <c r="K33" i="3" s="1"/>
  <c r="J32" i="3"/>
  <c r="K32" i="3" s="1"/>
  <c r="J31" i="3"/>
  <c r="K31" i="3" s="1"/>
  <c r="I30" i="3"/>
  <c r="I29" i="3"/>
  <c r="J28" i="3"/>
  <c r="K28" i="3" s="1"/>
  <c r="I27" i="3"/>
  <c r="J26" i="3"/>
  <c r="K26" i="3" s="1"/>
  <c r="I26" i="3"/>
  <c r="J25" i="3"/>
  <c r="K25" i="3" s="1"/>
  <c r="I25" i="3"/>
  <c r="J23" i="3"/>
  <c r="K23" i="3" s="1"/>
  <c r="I23" i="3"/>
  <c r="J22" i="3"/>
  <c r="K22" i="3"/>
  <c r="I22" i="3"/>
  <c r="J21" i="3"/>
  <c r="I21" i="3"/>
  <c r="K18" i="3"/>
  <c r="J15" i="3"/>
  <c r="K15" i="3" s="1"/>
  <c r="I14" i="3"/>
  <c r="J12" i="3"/>
  <c r="K12" i="3" s="1"/>
  <c r="I12" i="3"/>
  <c r="G32" i="2"/>
  <c r="G31" i="2"/>
  <c r="G17" i="2"/>
  <c r="I28" i="3"/>
  <c r="J18" i="3"/>
  <c r="G13" i="2"/>
  <c r="G16" i="2"/>
  <c r="G18" i="2"/>
  <c r="G14" i="2"/>
  <c r="K71" i="3"/>
  <c r="J52" i="3"/>
  <c r="H121" i="3" l="1"/>
  <c r="M88" i="1" s="1"/>
  <c r="M139" i="1" s="1"/>
  <c r="M143" i="1" s="1"/>
  <c r="L22" i="3"/>
  <c r="L71" i="3"/>
  <c r="M18" i="3"/>
  <c r="G38" i="2"/>
  <c r="I52" i="3" l="1"/>
</calcChain>
</file>

<file path=xl/sharedStrings.xml><?xml version="1.0" encoding="utf-8"?>
<sst xmlns="http://schemas.openxmlformats.org/spreadsheetml/2006/main" count="330" uniqueCount="238">
  <si>
    <t xml:space="preserve">                         İSTANBUL ROTARY KULÜBÜ DERNEĞİ</t>
  </si>
  <si>
    <t>=================================================================</t>
  </si>
  <si>
    <t>AKTİF</t>
  </si>
  <si>
    <t>PASİF</t>
  </si>
  <si>
    <t>==========================================================================</t>
  </si>
  <si>
    <t>=========================================================</t>
  </si>
  <si>
    <t>KASA</t>
  </si>
  <si>
    <t>SATICILAR</t>
  </si>
  <si>
    <t>--------------------------------------------------------------------------------</t>
  </si>
  <si>
    <t>------------------</t>
  </si>
  <si>
    <t>-----------------------------------------------------</t>
  </si>
  <si>
    <t>--------------------</t>
  </si>
  <si>
    <t>Nakit Kasa</t>
  </si>
  <si>
    <t>-------------------</t>
  </si>
  <si>
    <t>BANKALAR</t>
  </si>
  <si>
    <t>ÖDENECEK ÜCRET VERGİ VE FONLAR</t>
  </si>
  <si>
    <t>VADESİZ HESAPLAR (TL)</t>
  </si>
  <si>
    <t>Ücret Gelir Vergisi ve kesintileri</t>
  </si>
  <si>
    <t>Öd.Sosyal Güvenlik kesintileri</t>
  </si>
  <si>
    <t>Ziraat B. Şişli Şb.</t>
  </si>
  <si>
    <t xml:space="preserve">                             5003 Hs.</t>
  </si>
  <si>
    <t>Öd.Serbest Meslek Vergisi</t>
  </si>
  <si>
    <t>Akbank B. Şişli Şb.</t>
  </si>
  <si>
    <t xml:space="preserve">                         254725 Hs.</t>
  </si>
  <si>
    <t>Personel ücretleri /Borçlar</t>
  </si>
  <si>
    <t xml:space="preserve">Garanti B.  Şişli Şb.                            </t>
  </si>
  <si>
    <t xml:space="preserve">                       6295715 Hs.</t>
  </si>
  <si>
    <t>VADESİZ DÖVİZ HESAPLARI ( EURO )</t>
  </si>
  <si>
    <t>GİDER TAHAKKUKLARI</t>
  </si>
  <si>
    <t>Personel kıdem tazminatı karşılığı</t>
  </si>
  <si>
    <t>BANKA KREDİLERİ</t>
  </si>
  <si>
    <t>YKB. Banka kredi kartı</t>
  </si>
  <si>
    <t>Akbank 269670 Hs.</t>
  </si>
  <si>
    <t>ÜYELERE BORÇLAR</t>
  </si>
  <si>
    <t>Üye Cari hesap alacakları</t>
  </si>
  <si>
    <t xml:space="preserve">Akbank </t>
  </si>
  <si>
    <t>Şişli Şb.</t>
  </si>
  <si>
    <t xml:space="preserve">                     258699   Hs.</t>
  </si>
  <si>
    <t>DİĞER HAZIR DEĞERLER</t>
  </si>
  <si>
    <t>ALINAN KREDİ KARTLARI</t>
  </si>
  <si>
    <t>-----------------------------------------------------------------</t>
  </si>
  <si>
    <t>BAĞIŞ VE AİDATLAR</t>
  </si>
  <si>
    <t>Akbank 1926772 Hs.</t>
  </si>
  <si>
    <t>-----------------</t>
  </si>
  <si>
    <t>ÜYE BAĞIŞ VE AİDAT TAHAKKUKLARI</t>
  </si>
  <si>
    <t>Üye Bağış ve Aidatlar</t>
  </si>
  <si>
    <t>GELECEK AYLARA AİT GİDER TAHAKKUKLARI</t>
  </si>
  <si>
    <t>Personel sağlık sigortası</t>
  </si>
  <si>
    <t>GELECEK AYLARA AİT GELİR TAHAKKUKLARI</t>
  </si>
  <si>
    <t>VERİLEN DEPOZİTO VE TEMİNATLAR</t>
  </si>
  <si>
    <t>Elektrik Depozitosu</t>
  </si>
  <si>
    <t>SABİT KIYMETLER</t>
  </si>
  <si>
    <t>Binalar</t>
  </si>
  <si>
    <t>Demirbaşlar</t>
  </si>
  <si>
    <t>BİRİKMİŞ AMORTİSMANLAR   ( - )</t>
  </si>
  <si>
    <t>----------------</t>
  </si>
  <si>
    <t>GENEL TOPLAM</t>
  </si>
  <si>
    <t>==========================================================================================================================================================================================</t>
  </si>
  <si>
    <t>İSTANBUL ROTARY KULÜBÜ DERNEĞİ</t>
  </si>
  <si>
    <t>========================================</t>
  </si>
  <si>
    <t>====================================</t>
  </si>
  <si>
    <t>BAĞIŞLAR VE GELİRLER</t>
  </si>
  <si>
    <t>-----------------------------------------------------------</t>
  </si>
  <si>
    <t>YENİ ÜYE GİRİŞ BAĞIŞI</t>
  </si>
  <si>
    <t>SOSYAL FAALİYETLER BAĞIŞI</t>
  </si>
  <si>
    <t>PROJE BAĞIŞLARI</t>
  </si>
  <si>
    <t>ÇEŞİTLİ BAĞIŞLAR</t>
  </si>
  <si>
    <t>ASGARİ ÜCRET DESTEK TUTARI</t>
  </si>
  <si>
    <t>BANKA FAİZ GELİRİ</t>
  </si>
  <si>
    <t>DÖVİZ KUR FARKI GELİRLERİ</t>
  </si>
  <si>
    <t>AİDATLAR</t>
  </si>
  <si>
    <t>YILLIK AİDATLAR</t>
  </si>
  <si>
    <t>BAĞIŞLAR VE GELİRLER GENEL TOPLAMI</t>
  </si>
  <si>
    <t>===========</t>
  </si>
  <si>
    <t>==================================</t>
  </si>
  <si>
    <t>GİDERLER</t>
  </si>
  <si>
    <t>================================</t>
  </si>
  <si>
    <t>SOSYAL FAALİYET GİDERLERİ</t>
  </si>
  <si>
    <t>----------------------------------------------------------------------------</t>
  </si>
  <si>
    <t>Sosyal Faaliyet giderleri</t>
  </si>
  <si>
    <t>Etkinlik giderleri</t>
  </si>
  <si>
    <t>Tercüme giderleri</t>
  </si>
  <si>
    <t>PROJE GİDERLERİ</t>
  </si>
  <si>
    <t>(773 HSP)</t>
  </si>
  <si>
    <t>Rotary 2420.Bölge Federasyonu</t>
  </si>
  <si>
    <t>ŞU ANDA SANAT HSB   İÇİNDE AYRI HSP AÇILACAK</t>
  </si>
  <si>
    <t>YÖNETİM VE FAALİYET GİDERLERİ</t>
  </si>
  <si>
    <t>--------------------------------------------------------------------------</t>
  </si>
  <si>
    <t>BÜRO PERSONEL ÜCRET VE GİDERLERİ</t>
  </si>
  <si>
    <t>Brüt Ücretler</t>
  </si>
  <si>
    <t>İkramiyeler</t>
  </si>
  <si>
    <t>Sosyal Güvenlik İşveren payı</t>
  </si>
  <si>
    <t>Sosyal Güvenlik Destek primi İşveren payı</t>
  </si>
  <si>
    <t>İşsizlik sigorta primi işveren payı</t>
  </si>
  <si>
    <t>Özel Ferdi sağlık sigortası giderleri</t>
  </si>
  <si>
    <t>Personel yemek gideri</t>
  </si>
  <si>
    <t xml:space="preserve">Personel kıdem tazminatı </t>
  </si>
  <si>
    <t>GENEL İDARE GİDERLERİ</t>
  </si>
  <si>
    <t>---------------------------------------------------------------------------</t>
  </si>
  <si>
    <t>Elektrik giderleri</t>
  </si>
  <si>
    <t>Telefon ve Faks giderleri</t>
  </si>
  <si>
    <t>İnternet ve Bilgisayar giderleri</t>
  </si>
  <si>
    <t>Apartman Aidat,su,Onarım ve yakıt giderleri</t>
  </si>
  <si>
    <t>Kırtasiye giderleri</t>
  </si>
  <si>
    <t>Bakım Onarım Gideri</t>
  </si>
  <si>
    <t>Yol,temizlik,posta,su,kargo vs.ms.</t>
  </si>
  <si>
    <t>Diğer giderler</t>
  </si>
  <si>
    <t>Banka giderleri</t>
  </si>
  <si>
    <t>ROTARY 2420.BÖLGE FEDERASYONU</t>
  </si>
  <si>
    <t>VE ROTARY INTERNATIONAL AİDATLARI</t>
  </si>
  <si>
    <t>Rotary 2420.Bölge Federasyon aidatı</t>
  </si>
  <si>
    <t>Rotary Internatıonal Aidatı</t>
  </si>
  <si>
    <t>Rotary Internatıonal dergi giderleri</t>
  </si>
  <si>
    <t>KAMBİYO ZARARLARI</t>
  </si>
  <si>
    <t>GİDERLER GENEL TOPLAMI</t>
  </si>
  <si>
    <t xml:space="preserve">                         270580 Hs.</t>
  </si>
  <si>
    <t xml:space="preserve">                         270579 Hs.</t>
  </si>
  <si>
    <t>VADESİZ DÖVİZ HESAPLARI (USD)</t>
  </si>
  <si>
    <t xml:space="preserve">VADELİ HESAPLAR (TL)   </t>
  </si>
  <si>
    <t>AYNİ BAĞIŞLAR</t>
  </si>
  <si>
    <t>DİĞER SOSYAL FAALİYETLER BAĞIŞI</t>
  </si>
  <si>
    <t>TEV EĞİTİM FONU BAĞIŞLARI</t>
  </si>
  <si>
    <t>TOPLUM HİZMETLERİ-SANAT PROJELERİ</t>
  </si>
  <si>
    <t>5510 SK SGK İNDİRİMİ</t>
  </si>
  <si>
    <t>ÖNCEKİ DÖNEM GELİR VE KARLARI</t>
  </si>
  <si>
    <t>Toplum Hizmetleri Sanat Projesi</t>
  </si>
  <si>
    <t>Türk Eğitim Vakfı</t>
  </si>
  <si>
    <t>Dış Denetim Giderleri</t>
  </si>
  <si>
    <t>Sigorta Giderleri</t>
  </si>
  <si>
    <t>İlan Giderleri</t>
  </si>
  <si>
    <t>Kur farkı gideri</t>
  </si>
  <si>
    <t>DİĞER OLAĞANDIŞI GELİR VE KARLAR</t>
  </si>
  <si>
    <t>DİĞER OLAĞANDIŞI GİDER VE ZARARLARI (-)</t>
  </si>
  <si>
    <t>Personel Yol yardımı</t>
  </si>
  <si>
    <t>Diğer Sosyal Faaliyet giderleri</t>
  </si>
  <si>
    <t>Gelecek Aylara Ait Sigorta Giderleri</t>
  </si>
  <si>
    <t>Proje 66 Giderleri</t>
  </si>
  <si>
    <t>İŞ AVANSLARI</t>
  </si>
  <si>
    <t>PERSONEL AVANSLARI</t>
  </si>
  <si>
    <t>GELİR TAHAKKUKU</t>
  </si>
  <si>
    <t>Personel Yıllık İzin Ücreti</t>
  </si>
  <si>
    <t>Personel İhbar Tazminatı</t>
  </si>
  <si>
    <t>Noter Giderleri</t>
  </si>
  <si>
    <t>Emlak Vergisi</t>
  </si>
  <si>
    <t>İstanbul Ekoloji Rotary Kulübü Derneği</t>
  </si>
  <si>
    <t>DIGER CESITLI ALACAKLAR</t>
  </si>
  <si>
    <t>Muhtelif Alacaklar (Paulownia Bağışları)</t>
  </si>
  <si>
    <t>Rotary Dergi Giderleri</t>
  </si>
  <si>
    <t>----------------------------------</t>
  </si>
  <si>
    <t>Akbank 260131 Hs.</t>
  </si>
  <si>
    <t>Nart Sigorta Ve Reasürans Brokerliği A.Ş</t>
  </si>
  <si>
    <t>Çevre Ve Temizlik Vergisi</t>
  </si>
  <si>
    <t>GELECEK YILLARA AİT GİDERLER</t>
  </si>
  <si>
    <t>Sigorta Poliçe Giderleri</t>
  </si>
  <si>
    <t>ETKİNLİK BAĞIŞI</t>
  </si>
  <si>
    <t>Ataşehir Rotary Kulübü Derneği</t>
  </si>
  <si>
    <t>YUVARLAMA GELİR FARKLARI</t>
  </si>
  <si>
    <t>Faiz geliri tahakkuku</t>
  </si>
  <si>
    <t>DÖNEM NET KARI</t>
  </si>
  <si>
    <t>GELİR / GİDER FAZLASI</t>
  </si>
  <si>
    <t>GEÇMİŞ YILLAR KARLARI</t>
  </si>
  <si>
    <t>GEÇMİŞ YILLAR ZARARLARI</t>
  </si>
  <si>
    <t xml:space="preserve">                         304940 Hs.</t>
  </si>
  <si>
    <t>Yapı Kredi B.Şişli Şb.                                  87112078 Hs.</t>
  </si>
  <si>
    <t xml:space="preserve">Yapı Kredi B.Şişli Şb.                                  64503485 Hs.  </t>
  </si>
  <si>
    <t xml:space="preserve">                         318941 Hs.</t>
  </si>
  <si>
    <t>Akbank 321944 Hs.</t>
  </si>
  <si>
    <t>Akbank 336924 Hs.</t>
  </si>
  <si>
    <t>Proje Yurt</t>
  </si>
  <si>
    <t>UMUT ATEŞİ BAĞIŞLARI</t>
  </si>
  <si>
    <t>Suadiye Rotary Kulübü Derneği</t>
  </si>
  <si>
    <t>Devir Teslim Töreni Giderleri</t>
  </si>
  <si>
    <t>Müşavirlik Hizmet Giderleri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</si>
  <si>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</si>
  <si>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 xml:space="preserve">                                  31.12.2024 TARİHLİ BİLANÇOSU</t>
  </si>
  <si>
    <t>01.01.2024- 31.12.2024</t>
  </si>
  <si>
    <t>01.01.2024-31.12.2024</t>
  </si>
  <si>
    <t xml:space="preserve">                         359762 Hs.</t>
  </si>
  <si>
    <t xml:space="preserve">                         326850 Hs.</t>
  </si>
  <si>
    <t xml:space="preserve">                         364982 Hs.</t>
  </si>
  <si>
    <t xml:space="preserve">                     346339   Hs.</t>
  </si>
  <si>
    <t>( $ 3.000,00 )</t>
  </si>
  <si>
    <t>($ 43.351,15 )</t>
  </si>
  <si>
    <t>"</t>
  </si>
  <si>
    <t>DİĞER MENKUL KIYMETLER</t>
  </si>
  <si>
    <t>LİKİT FONLAR</t>
  </si>
  <si>
    <t>Akbank 254725 Nolu Hs. Şişli Şb</t>
  </si>
  <si>
    <t>Akbank 0318941 Nolu Hs Şişli Şb</t>
  </si>
  <si>
    <t>Akbank 0359762 Nolu Hs Şişli Şb</t>
  </si>
  <si>
    <t>Vivense Teknoloji Hizmetleri ve Ticaret</t>
  </si>
  <si>
    <t>Pıt İstanbul Otel İşletmeciliği A.Ş</t>
  </si>
  <si>
    <t>ESTA Gayrimenkul Yatırım İşletmeciliği A.Ş</t>
  </si>
  <si>
    <t>Göktrans Turizm ve Tic. A.Ş</t>
  </si>
  <si>
    <t>Bell Barksdale Otomotiv Turizm ve Tercüme</t>
  </si>
  <si>
    <t>Akın Gürbüz Gıda Tarım Ürünleri Dağıtım</t>
  </si>
  <si>
    <t>Arelia Çiçekçilik ve Tic. Ltd.Şti</t>
  </si>
  <si>
    <t>Visions Prodüksiyon Hizmetleri San Ve Ti</t>
  </si>
  <si>
    <t>Gider tahakkukları</t>
  </si>
  <si>
    <t>Erzurum Sakalıkesik Köyü Sanat Projesi</t>
  </si>
  <si>
    <t>DEVİR TESLİM BAĞIŞLARI</t>
  </si>
  <si>
    <t>BEE A CHANGE PROJESİ</t>
  </si>
  <si>
    <t>Bodrum Ladies Night Gelirleri</t>
  </si>
  <si>
    <t>Tema Vakfı - İstanbul Rotary Kulübü 70.</t>
  </si>
  <si>
    <t>Cumhuriyet Balosu Gelirleri</t>
  </si>
  <si>
    <t>WeWalk Görme Engelliler Akıllı Baston Pr</t>
  </si>
  <si>
    <t>WeWalk Görme Engelliler Akıllı Baston Projesi</t>
  </si>
  <si>
    <t>Arkeometri Laboratuvar Projesi</t>
  </si>
  <si>
    <t>Kompozisyon Yarışması Gelirleri</t>
  </si>
  <si>
    <t>BANKA REPO GELİRLERİ</t>
  </si>
  <si>
    <t>LİKİT FON GELİRİ</t>
  </si>
  <si>
    <t>Kasko Sigorta Giderleri</t>
  </si>
  <si>
    <t>Sertifikasyon Giderleri</t>
  </si>
  <si>
    <t>Terkin edilen sosyal faaliyet gideri</t>
  </si>
  <si>
    <t>Terkin edilen Yıllık Aidatlar</t>
  </si>
  <si>
    <t>Demirbaşlar Amortisman Giderleri</t>
  </si>
  <si>
    <t>Rotary İnternational EREY</t>
  </si>
  <si>
    <t>Rotary İnternational ESRAG</t>
  </si>
  <si>
    <t xml:space="preserve">Zeytin Çekirdekleri Derneği </t>
  </si>
  <si>
    <t>Fatih Rotary Kulübü Derneği</t>
  </si>
  <si>
    <t>Eğitim Desteği Giderleri</t>
  </si>
  <si>
    <t>Türkiye Eğitim Gönüllüleri Vakfı</t>
  </si>
  <si>
    <t>Umut Ateşi Giderleri</t>
  </si>
  <si>
    <t>Bostancı Rotary Kulübü Derneği</t>
  </si>
  <si>
    <t>Buradayız Hatay Derneği</t>
  </si>
  <si>
    <t>Döngüyü Tasarla Projesi</t>
  </si>
  <si>
    <t>Erzurum Sakalıkesik Köyü Sanat Projesi Giderleri</t>
  </si>
  <si>
    <t>Şefika Kutluer Flüt Resitali - Hatay Müzik Sınıfı</t>
  </si>
  <si>
    <t>İstanbul Caddebostan Rotary Kulübü Derneği</t>
  </si>
  <si>
    <t>Bee A Change Proje Giderleri</t>
  </si>
  <si>
    <t>Sevda-Cenap And Müzik Vakfı - TUGFO</t>
  </si>
  <si>
    <t>AHMET GÜNEŞTEKİN KÜLTÜR SANAT VE EĞİTİM</t>
  </si>
  <si>
    <t>Bodrum Ladies Night Giderleri</t>
  </si>
  <si>
    <t>Herkese Her Yerde Kitap Vakfı</t>
  </si>
  <si>
    <t>Aphrodisias Hafriyat Heyeti</t>
  </si>
  <si>
    <t>Çorlu Günebakan Rotary Derneği</t>
  </si>
  <si>
    <t>Cumhuriyet Balosu Giderleri</t>
  </si>
  <si>
    <t>Galata Rotary Kulübü Derneği</t>
  </si>
  <si>
    <t xml:space="preserve">Yeditepe Beynelmilel Otelcilik Turizm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</si>
</sst>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[$€-1];[Red]\-#,##0.00\ [$€-1]"/>
    <numFmt numFmtId="165" formatCode="#,##0.00\ [$CHF];[Red]\-#,##0.00\ [$CHF]" x16r2:formatCode16="#,##0.00\ [$CHF-gsw-CH];[Red]\-#,##0.00\ [$CHF-gsw-CH]"/>
  </numFmts>
  <fonts count="13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1"/>
      <name val="Arial"/>
      <family val="2"/>
      <charset val="162"/>
    </font>
    <font>
      <b/>
      <u/>
      <sz val="11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sz val="11"/>
      <name val="Arial"/>
      <family val="2"/>
    </font>
    <font>
      <sz val="11"/>
      <name val="Arial"/>
      <family val="2"/>
    </font>
    <font>
      <sz val="10"/>
      <color rgb="FFFF0000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43" fontId="12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1" applyFont="1" applyFill="1"/>
    <xf numFmtId="4" fontId="2" fillId="2" borderId="0" xfId="1" applyNumberFormat="1" applyFont="1" applyFill="1"/>
    <xf numFmtId="0" fontId="1" fillId="2" borderId="0" xfId="1" applyFill="1"/>
    <xf numFmtId="0" fontId="2" fillId="2" borderId="0" xfId="1" quotePrefix="1" applyFont="1" applyFill="1"/>
    <xf numFmtId="4" fontId="2" fillId="2" borderId="0" xfId="1" applyNumberFormat="1" applyFont="1" applyFill="1" applyAlignment="1">
      <alignment horizontal="right"/>
    </xf>
    <xf numFmtId="4" fontId="2" fillId="2" borderId="0" xfId="1" quotePrefix="1" applyNumberFormat="1" applyFont="1" applyFill="1"/>
    <xf numFmtId="4" fontId="2" fillId="2" borderId="0" xfId="1" quotePrefix="1" applyNumberFormat="1" applyFont="1" applyFill="1" applyAlignment="1">
      <alignment horizontal="right"/>
    </xf>
    <xf numFmtId="164" fontId="2" fillId="2" borderId="0" xfId="1" applyNumberFormat="1" applyFont="1" applyFill="1"/>
    <xf numFmtId="2" fontId="2" fillId="2" borderId="0" xfId="1" applyNumberFormat="1" applyFont="1" applyFill="1"/>
    <xf numFmtId="0" fontId="2" fillId="2" borderId="0" xfId="1" applyFont="1" applyFill="1" applyAlignment="1">
      <alignment horizontal="right"/>
    </xf>
    <xf numFmtId="4" fontId="3" fillId="2" borderId="0" xfId="1" applyNumberFormat="1" applyFont="1" applyFill="1" applyAlignment="1">
      <alignment horizontal="right"/>
    </xf>
    <xf numFmtId="0" fontId="4" fillId="2" borderId="0" xfId="1" applyFont="1" applyFill="1"/>
    <xf numFmtId="4" fontId="4" fillId="2" borderId="0" xfId="1" applyNumberFormat="1" applyFont="1" applyFill="1"/>
    <xf numFmtId="14" fontId="5" fillId="2" borderId="0" xfId="1" applyNumberFormat="1" applyFont="1" applyFill="1" applyAlignment="1">
      <alignment horizontal="center" vertical="center"/>
    </xf>
    <xf numFmtId="14" fontId="5" fillId="2" borderId="0" xfId="1" applyNumberFormat="1" applyFont="1" applyFill="1" applyAlignment="1">
      <alignment horizontal="center"/>
    </xf>
    <xf numFmtId="0" fontId="4" fillId="2" borderId="0" xfId="1" quotePrefix="1" applyFont="1" applyFill="1"/>
    <xf numFmtId="4" fontId="1" fillId="2" borderId="0" xfId="1" applyNumberFormat="1" applyFill="1"/>
    <xf numFmtId="4" fontId="6" fillId="2" borderId="0" xfId="1" applyNumberFormat="1" applyFont="1" applyFill="1"/>
    <xf numFmtId="4" fontId="4" fillId="2" borderId="0" xfId="1" quotePrefix="1" applyNumberFormat="1" applyFont="1" applyFill="1"/>
    <xf numFmtId="0" fontId="8" fillId="2" borderId="0" xfId="1" applyFont="1" applyFill="1"/>
    <xf numFmtId="4" fontId="8" fillId="2" borderId="0" xfId="1" applyNumberFormat="1" applyFont="1" applyFill="1" applyAlignment="1">
      <alignment horizontal="right"/>
    </xf>
    <xf numFmtId="0" fontId="9" fillId="2" borderId="0" xfId="1" applyFont="1" applyFill="1"/>
    <xf numFmtId="0" fontId="10" fillId="2" borderId="0" xfId="1" applyFont="1" applyFill="1"/>
    <xf numFmtId="0" fontId="8" fillId="2" borderId="0" xfId="1" quotePrefix="1" applyFont="1" applyFill="1"/>
    <xf numFmtId="0" fontId="1" fillId="3" borderId="0" xfId="1" applyFill="1"/>
    <xf numFmtId="14" fontId="5" fillId="3" borderId="0" xfId="1" applyNumberFormat="1" applyFont="1" applyFill="1" applyAlignment="1">
      <alignment horizontal="center" vertical="center"/>
    </xf>
    <xf numFmtId="14" fontId="10" fillId="2" borderId="0" xfId="1" applyNumberFormat="1" applyFont="1" applyFill="1"/>
    <xf numFmtId="4" fontId="4" fillId="2" borderId="0" xfId="1" quotePrefix="1" applyNumberFormat="1" applyFont="1" applyFill="1" applyAlignment="1">
      <alignment horizontal="right"/>
    </xf>
    <xf numFmtId="4" fontId="4" fillId="3" borderId="0" xfId="1" applyNumberFormat="1" applyFont="1" applyFill="1" applyAlignment="1">
      <alignment horizontal="right"/>
    </xf>
    <xf numFmtId="4" fontId="7" fillId="3" borderId="0" xfId="1" applyNumberFormat="1" applyFont="1" applyFill="1" applyAlignment="1">
      <alignment horizontal="right"/>
    </xf>
    <xf numFmtId="4" fontId="10" fillId="2" borderId="0" xfId="1" applyNumberFormat="1" applyFont="1" applyFill="1"/>
    <xf numFmtId="4" fontId="4" fillId="3" borderId="0" xfId="1" quotePrefix="1" applyNumberFormat="1" applyFont="1" applyFill="1" applyAlignment="1">
      <alignment horizontal="right"/>
    </xf>
    <xf numFmtId="4" fontId="7" fillId="3" borderId="0" xfId="1" quotePrefix="1" applyNumberFormat="1" applyFont="1" applyFill="1" applyAlignment="1">
      <alignment horizontal="right"/>
    </xf>
    <xf numFmtId="4" fontId="1" fillId="3" borderId="0" xfId="1" applyNumberFormat="1" applyFill="1"/>
    <xf numFmtId="4" fontId="10" fillId="3" borderId="0" xfId="1" applyNumberFormat="1" applyFont="1" applyFill="1"/>
    <xf numFmtId="0" fontId="10" fillId="3" borderId="0" xfId="1" applyFont="1" applyFill="1"/>
    <xf numFmtId="4" fontId="8" fillId="2" borderId="0" xfId="1" quotePrefix="1" applyNumberFormat="1" applyFont="1" applyFill="1" applyAlignment="1">
      <alignment horizontal="right"/>
    </xf>
    <xf numFmtId="4" fontId="8" fillId="3" borderId="0" xfId="1" applyNumberFormat="1" applyFont="1" applyFill="1" applyAlignment="1">
      <alignment horizontal="right"/>
    </xf>
    <xf numFmtId="4" fontId="7" fillId="2" borderId="0" xfId="1" applyNumberFormat="1" applyFont="1" applyFill="1" applyAlignment="1">
      <alignment horizontal="right"/>
    </xf>
    <xf numFmtId="4" fontId="7" fillId="2" borderId="0" xfId="1" quotePrefix="1" applyNumberFormat="1" applyFont="1" applyFill="1" applyAlignment="1">
      <alignment horizontal="right"/>
    </xf>
    <xf numFmtId="4" fontId="9" fillId="2" borderId="0" xfId="1" applyNumberFormat="1" applyFont="1" applyFill="1" applyAlignment="1">
      <alignment horizontal="right"/>
    </xf>
    <xf numFmtId="4" fontId="9" fillId="3" borderId="0" xfId="1" applyNumberFormat="1" applyFont="1" applyFill="1" applyAlignment="1">
      <alignment horizontal="right"/>
    </xf>
    <xf numFmtId="0" fontId="2" fillId="0" borderId="0" xfId="1" quotePrefix="1" applyFont="1"/>
    <xf numFmtId="0" fontId="2" fillId="0" borderId="0" xfId="1" applyFont="1"/>
    <xf numFmtId="0" fontId="1" fillId="4" borderId="4" xfId="1" applyFill="1" applyBorder="1"/>
    <xf numFmtId="0" fontId="1" fillId="4" borderId="0" xfId="1" applyFill="1"/>
    <xf numFmtId="0" fontId="1" fillId="4" borderId="5" xfId="1" applyFill="1" applyBorder="1"/>
    <xf numFmtId="4" fontId="4" fillId="4" borderId="5" xfId="1" applyNumberFormat="1" applyFont="1" applyFill="1" applyBorder="1" applyAlignment="1">
      <alignment horizontal="right"/>
    </xf>
    <xf numFmtId="4" fontId="4" fillId="4" borderId="5" xfId="1" quotePrefix="1" applyNumberFormat="1" applyFont="1" applyFill="1" applyBorder="1" applyAlignment="1">
      <alignment horizontal="right"/>
    </xf>
    <xf numFmtId="4" fontId="4" fillId="4" borderId="4" xfId="1" quotePrefix="1" applyNumberFormat="1" applyFont="1" applyFill="1" applyBorder="1" applyAlignment="1">
      <alignment horizontal="right"/>
    </xf>
    <xf numFmtId="4" fontId="1" fillId="4" borderId="0" xfId="1" applyNumberFormat="1" applyFill="1"/>
    <xf numFmtId="4" fontId="1" fillId="4" borderId="5" xfId="1" applyNumberFormat="1" applyFill="1" applyBorder="1"/>
    <xf numFmtId="4" fontId="8" fillId="4" borderId="4" xfId="1" quotePrefix="1" applyNumberFormat="1" applyFont="1" applyFill="1" applyBorder="1" applyAlignment="1">
      <alignment horizontal="right"/>
    </xf>
    <xf numFmtId="4" fontId="8" fillId="4" borderId="5" xfId="1" applyNumberFormat="1" applyFont="1" applyFill="1" applyBorder="1" applyAlignment="1">
      <alignment horizontal="right"/>
    </xf>
    <xf numFmtId="4" fontId="8" fillId="4" borderId="0" xfId="1" applyNumberFormat="1" applyFont="1" applyFill="1" applyAlignment="1">
      <alignment horizontal="right"/>
    </xf>
    <xf numFmtId="4" fontId="4" fillId="4" borderId="0" xfId="1" quotePrefix="1" applyNumberFormat="1" applyFont="1" applyFill="1" applyAlignment="1">
      <alignment horizontal="right"/>
    </xf>
    <xf numFmtId="4" fontId="9" fillId="4" borderId="4" xfId="1" applyNumberFormat="1" applyFont="1" applyFill="1" applyBorder="1" applyAlignment="1">
      <alignment horizontal="right"/>
    </xf>
    <xf numFmtId="4" fontId="4" fillId="4" borderId="4" xfId="1" applyNumberFormat="1" applyFont="1" applyFill="1" applyBorder="1" applyAlignment="1">
      <alignment horizontal="right"/>
    </xf>
    <xf numFmtId="4" fontId="4" fillId="4" borderId="6" xfId="1" quotePrefix="1" applyNumberFormat="1" applyFont="1" applyFill="1" applyBorder="1" applyAlignment="1">
      <alignment horizontal="right"/>
    </xf>
    <xf numFmtId="0" fontId="1" fillId="4" borderId="7" xfId="1" applyFill="1" applyBorder="1"/>
    <xf numFmtId="0" fontId="4" fillId="4" borderId="9" xfId="1" applyFont="1" applyFill="1" applyBorder="1" applyAlignment="1">
      <alignment horizontal="center"/>
    </xf>
    <xf numFmtId="4" fontId="4" fillId="4" borderId="11" xfId="1" applyNumberFormat="1" applyFont="1" applyFill="1" applyBorder="1" applyAlignment="1">
      <alignment horizontal="center"/>
    </xf>
    <xf numFmtId="0" fontId="4" fillId="4" borderId="11" xfId="1" applyFont="1" applyFill="1" applyBorder="1"/>
    <xf numFmtId="4" fontId="4" fillId="4" borderId="11" xfId="1" applyNumberFormat="1" applyFont="1" applyFill="1" applyBorder="1"/>
    <xf numFmtId="4" fontId="4" fillId="4" borderId="11" xfId="1" quotePrefix="1" applyNumberFormat="1" applyFont="1" applyFill="1" applyBorder="1"/>
    <xf numFmtId="4" fontId="4" fillId="4" borderId="10" xfId="1" quotePrefix="1" applyNumberFormat="1" applyFont="1" applyFill="1" applyBorder="1"/>
    <xf numFmtId="4" fontId="2" fillId="0" borderId="0" xfId="1" quotePrefix="1" applyNumberFormat="1" applyFont="1"/>
    <xf numFmtId="4" fontId="2" fillId="0" borderId="0" xfId="1" applyNumberFormat="1" applyFont="1"/>
    <xf numFmtId="4" fontId="2" fillId="0" borderId="0" xfId="1" applyNumberFormat="1" applyFont="1" applyAlignment="1">
      <alignment horizontal="right"/>
    </xf>
    <xf numFmtId="165" fontId="2" fillId="2" borderId="0" xfId="1" applyNumberFormat="1" applyFont="1" applyFill="1"/>
    <xf numFmtId="4" fontId="4" fillId="4" borderId="8" xfId="1" quotePrefix="1" applyNumberFormat="1" applyFont="1" applyFill="1" applyBorder="1" applyAlignment="1">
      <alignment horizontal="right"/>
    </xf>
    <xf numFmtId="43" fontId="2" fillId="2" borderId="0" xfId="3" quotePrefix="1" applyFont="1" applyFill="1"/>
    <xf numFmtId="43" fontId="2" fillId="2" borderId="0" xfId="3" applyFont="1" applyFill="1"/>
    <xf numFmtId="0" fontId="1" fillId="0" borderId="0" xfId="1"/>
    <xf numFmtId="14" fontId="5" fillId="4" borderId="4" xfId="1" applyNumberFormat="1" applyFont="1" applyFill="1" applyBorder="1" applyAlignment="1">
      <alignment horizontal="center" vertical="center"/>
    </xf>
    <xf numFmtId="14" fontId="5" fillId="4" borderId="0" xfId="1" applyNumberFormat="1" applyFont="1" applyFill="1" applyAlignment="1">
      <alignment horizontal="center" vertical="center"/>
    </xf>
    <xf numFmtId="14" fontId="5" fillId="4" borderId="5" xfId="1" applyNumberFormat="1" applyFont="1" applyFill="1" applyBorder="1" applyAlignment="1">
      <alignment horizontal="center" vertical="center"/>
    </xf>
    <xf numFmtId="4" fontId="8" fillId="4" borderId="1" xfId="1" applyNumberFormat="1" applyFont="1" applyFill="1" applyBorder="1" applyAlignment="1">
      <alignment horizontal="center"/>
    </xf>
    <xf numFmtId="4" fontId="8" fillId="4" borderId="2" xfId="1" applyNumberFormat="1" applyFont="1" applyFill="1" applyBorder="1" applyAlignment="1">
      <alignment horizontal="center"/>
    </xf>
    <xf numFmtId="4" fontId="8" fillId="4" borderId="3" xfId="1" applyNumberFormat="1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Virgül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gyilmaz/Desktop/Masa&#252;st&#252;%2025.05.2022/G&#214;KSEL%20YILMAZ/ROTARY/01.07.2021-30.06.2022%20YILLIK%20DENET&#304;M/&#214;n%20Denetim_21.06.2022/2019-2020%20-01.07.2019-31.12.2019%20-Mali%20Tablolar&#305;%20-%20-.xlsx?917B4251" TargetMode="External"/><Relationship Id="rId1" Type="http://schemas.openxmlformats.org/officeDocument/2006/relationships/externalLinkPath" Target="file:///\\917B4251\2019-2020%20-01.07.2019-31.12.2019%20-Mali%20Tablolar&#305;%20-%20-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30%20Haziran%202020%20Mali%20Tablolar&#305;/mizan3105.xls?21CF413E" TargetMode="External"/><Relationship Id="rId1" Type="http://schemas.openxmlformats.org/officeDocument/2006/relationships/externalLinkPath" Target="file:///\\21CF413E\mizan3105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30%20Haziran%202020%20Mali%20Tablolar&#305;/M&#304;ZANLAR%20MAYIS.xlsx?21CF413E" TargetMode="External"/><Relationship Id="rId1" Type="http://schemas.openxmlformats.org/officeDocument/2006/relationships/externalLinkPath" Target="file:///\\21CF413E\M&#304;ZANLAR%20MAY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2019 BİLANÇO ÖZETİ"/>
      <sheetName val="31.12.19 TARİHLİ BİLANÇO"/>
      <sheetName val="31.12.2019 BAĞIŞLAR VE GELİRLER"/>
      <sheetName val="31.12.2019 GİDERLER"/>
      <sheetName val="ÜYE CARİ HESAP DURUMU"/>
      <sheetName val="2019-2020 DETAYLI BÜTÇE TABLOSU"/>
      <sheetName val="2019-2020 BÜTÇE"/>
      <sheetName val="2019-2020 BÜTÇE GELİRLER"/>
      <sheetName val="2019-2020 BÜTÇE GİDERLER"/>
      <sheetName val="IRONMEN BAĞIŞLARI"/>
    </sheetNames>
    <sheetDataSet>
      <sheetData sheetId="0" refreshError="1"/>
      <sheetData sheetId="1" refreshError="1"/>
      <sheetData sheetId="2" refreshError="1">
        <row r="12">
          <cell r="F12">
            <v>40000</v>
          </cell>
        </row>
        <row r="13">
          <cell r="F13">
            <v>706775</v>
          </cell>
        </row>
        <row r="14">
          <cell r="F14">
            <v>10500</v>
          </cell>
        </row>
        <row r="15">
          <cell r="F15">
            <v>65972.3</v>
          </cell>
        </row>
        <row r="16">
          <cell r="F16">
            <v>170270</v>
          </cell>
        </row>
        <row r="18">
          <cell r="F18">
            <v>450</v>
          </cell>
        </row>
        <row r="20">
          <cell r="F20">
            <v>17586.78</v>
          </cell>
        </row>
        <row r="23">
          <cell r="F23">
            <v>1044440.91</v>
          </cell>
        </row>
      </sheetData>
      <sheetData sheetId="3" refreshError="1">
        <row r="10">
          <cell r="G10">
            <v>553161.30000000005</v>
          </cell>
        </row>
        <row r="12">
          <cell r="E12">
            <v>401000.61</v>
          </cell>
        </row>
        <row r="13">
          <cell r="E13">
            <v>152160.69</v>
          </cell>
        </row>
        <row r="16">
          <cell r="G16">
            <v>82004.53</v>
          </cell>
        </row>
        <row r="18">
          <cell r="E18">
            <v>1850.25</v>
          </cell>
        </row>
        <row r="19">
          <cell r="E19">
            <v>10183.17</v>
          </cell>
        </row>
        <row r="20">
          <cell r="E20">
            <v>25000</v>
          </cell>
        </row>
        <row r="22">
          <cell r="E22">
            <v>3940</v>
          </cell>
        </row>
        <row r="23">
          <cell r="E23">
            <v>16200</v>
          </cell>
        </row>
        <row r="25">
          <cell r="E25">
            <v>12800</v>
          </cell>
        </row>
        <row r="27">
          <cell r="E27">
            <v>800</v>
          </cell>
        </row>
        <row r="29">
          <cell r="E29">
            <v>4181.1099999999997</v>
          </cell>
        </row>
        <row r="30">
          <cell r="E30">
            <v>800</v>
          </cell>
        </row>
        <row r="35">
          <cell r="G35">
            <v>342441.58</v>
          </cell>
        </row>
        <row r="38">
          <cell r="F38">
            <v>264262.07</v>
          </cell>
        </row>
        <row r="51">
          <cell r="F51">
            <v>78179.510000000009</v>
          </cell>
        </row>
        <row r="66">
          <cell r="G66">
            <v>179881.32</v>
          </cell>
        </row>
        <row r="73">
          <cell r="G73">
            <v>1814.4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52020"/>
      <sheetName val="Sheet1"/>
    </sheetNames>
    <sheetDataSet>
      <sheetData sheetId="0">
        <row r="718">
          <cell r="F718">
            <v>279852.89</v>
          </cell>
        </row>
        <row r="749">
          <cell r="E749">
            <v>5657.32</v>
          </cell>
        </row>
        <row r="753">
          <cell r="E753">
            <v>0</v>
          </cell>
        </row>
        <row r="758">
          <cell r="E758">
            <v>184386.24</v>
          </cell>
        </row>
        <row r="759">
          <cell r="E759">
            <v>108664</v>
          </cell>
        </row>
        <row r="760">
          <cell r="E760">
            <v>24529.5</v>
          </cell>
        </row>
        <row r="761">
          <cell r="E761">
            <v>6781.4</v>
          </cell>
        </row>
        <row r="762">
          <cell r="E762">
            <v>26211.87</v>
          </cell>
        </row>
        <row r="763">
          <cell r="E763">
            <v>661.6</v>
          </cell>
        </row>
        <row r="764">
          <cell r="E764">
            <v>17537.87</v>
          </cell>
        </row>
        <row r="765">
          <cell r="E765">
            <v>28735.72</v>
          </cell>
        </row>
        <row r="766">
          <cell r="E766">
            <v>585.29999999999995</v>
          </cell>
        </row>
        <row r="767">
          <cell r="E767">
            <v>1790.85</v>
          </cell>
        </row>
        <row r="769">
          <cell r="E769">
            <v>3284</v>
          </cell>
        </row>
        <row r="770">
          <cell r="E770">
            <v>17565.7</v>
          </cell>
        </row>
        <row r="771">
          <cell r="E771">
            <v>145803.31</v>
          </cell>
        </row>
        <row r="772">
          <cell r="E772">
            <v>12063.46</v>
          </cell>
        </row>
        <row r="773">
          <cell r="E773">
            <v>4133.74</v>
          </cell>
        </row>
        <row r="775">
          <cell r="E775">
            <v>600</v>
          </cell>
        </row>
        <row r="776">
          <cell r="E776">
            <v>5290</v>
          </cell>
        </row>
        <row r="777">
          <cell r="E777">
            <v>60416</v>
          </cell>
        </row>
        <row r="778">
          <cell r="E778">
            <v>52250.91</v>
          </cell>
        </row>
        <row r="779">
          <cell r="E779">
            <v>320.2</v>
          </cell>
        </row>
        <row r="783">
          <cell r="E783">
            <v>350</v>
          </cell>
        </row>
        <row r="787">
          <cell r="E787">
            <v>61481.57</v>
          </cell>
        </row>
        <row r="788">
          <cell r="E788">
            <v>203055</v>
          </cell>
        </row>
        <row r="789">
          <cell r="E789">
            <v>2250</v>
          </cell>
        </row>
        <row r="790">
          <cell r="E790">
            <v>5550</v>
          </cell>
        </row>
        <row r="791">
          <cell r="E791">
            <v>10541.87</v>
          </cell>
        </row>
        <row r="792">
          <cell r="E792">
            <v>25000</v>
          </cell>
        </row>
        <row r="793">
          <cell r="E793">
            <v>30744</v>
          </cell>
        </row>
        <row r="795">
          <cell r="E795">
            <v>5470.59</v>
          </cell>
        </row>
        <row r="796">
          <cell r="E796">
            <v>5470.59</v>
          </cell>
        </row>
        <row r="797">
          <cell r="E797">
            <v>5395.47</v>
          </cell>
        </row>
        <row r="798">
          <cell r="E798">
            <v>75.12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31052020_MİZAN"/>
    </sheetNames>
    <sheetDataSet>
      <sheetData sheetId="0" refreshError="1"/>
      <sheetData sheetId="1" refreshError="1">
        <row r="2">
          <cell r="J2">
            <v>25569.599999999999</v>
          </cell>
        </row>
        <row r="745">
          <cell r="E745">
            <v>10507.45</v>
          </cell>
        </row>
        <row r="755">
          <cell r="E755">
            <v>364990.44</v>
          </cell>
        </row>
        <row r="777">
          <cell r="E777">
            <v>60416</v>
          </cell>
        </row>
        <row r="778">
          <cell r="E778">
            <v>52250.91</v>
          </cell>
        </row>
        <row r="779">
          <cell r="E779">
            <v>320.2</v>
          </cell>
        </row>
        <row r="783">
          <cell r="E783">
            <v>350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5"/>
  <sheetViews>
    <sheetView showGridLines="0" tabSelected="1" topLeftCell="A59" zoomScale="40" zoomScaleNormal="40" workbookViewId="0">
      <selection activeCell="K102" sqref="K102"/>
    </sheetView>
  </sheetViews>
  <sheetFormatPr defaultColWidth="8.88671875" defaultRowHeight="21" x14ac:dyDescent="0.4"/>
  <cols>
    <col min="1" max="1" width="17.5546875" style="1" customWidth="1"/>
    <col min="2" max="2" width="19.109375" style="1" customWidth="1"/>
    <col min="3" max="3" width="43.88671875" style="1" customWidth="1"/>
    <col min="4" max="4" width="32.88671875" style="1" customWidth="1"/>
    <col min="5" max="5" width="22.44140625" style="1" bestFit="1" customWidth="1"/>
    <col min="6" max="6" width="24.5546875" style="2" bestFit="1" customWidth="1"/>
    <col min="7" max="7" width="14.88671875" style="1" customWidth="1"/>
    <col min="8" max="8" width="17.5546875" style="1" customWidth="1"/>
    <col min="9" max="9" width="44.33203125" style="1" customWidth="1"/>
    <col min="10" max="10" width="0.33203125" style="1" hidden="1" customWidth="1"/>
    <col min="11" max="11" width="21.44140625" style="2" customWidth="1"/>
    <col min="12" max="12" width="0.33203125" style="1" hidden="1" customWidth="1"/>
    <col min="13" max="13" width="25.109375" style="1" customWidth="1"/>
    <col min="14" max="14" width="14.6640625" style="1" bestFit="1" customWidth="1"/>
    <col min="15" max="16384" width="8.88671875" style="3"/>
  </cols>
  <sheetData>
    <row r="1" spans="1:18" x14ac:dyDescent="0.4">
      <c r="D1" s="1" t="s">
        <v>0</v>
      </c>
      <c r="M1" s="1">
        <v>1</v>
      </c>
    </row>
    <row r="2" spans="1:18" x14ac:dyDescent="0.4">
      <c r="D2" s="1" t="s">
        <v>174</v>
      </c>
    </row>
    <row r="3" spans="1:18" x14ac:dyDescent="0.4">
      <c r="D3" s="4" t="s">
        <v>1</v>
      </c>
    </row>
    <row r="4" spans="1:18" x14ac:dyDescent="0.4">
      <c r="D4" s="4"/>
    </row>
    <row r="5" spans="1:18" x14ac:dyDescent="0.4">
      <c r="D5" s="4"/>
    </row>
    <row r="6" spans="1:18" x14ac:dyDescent="0.4">
      <c r="D6" s="4"/>
    </row>
    <row r="7" spans="1:18" x14ac:dyDescent="0.4">
      <c r="A7" s="1" t="s">
        <v>2</v>
      </c>
      <c r="H7" s="1" t="s">
        <v>3</v>
      </c>
    </row>
    <row r="8" spans="1:18" x14ac:dyDescent="0.4">
      <c r="A8" s="4" t="s">
        <v>4</v>
      </c>
      <c r="H8" s="4" t="s">
        <v>5</v>
      </c>
    </row>
    <row r="9" spans="1:18" x14ac:dyDescent="0.4">
      <c r="A9" s="4"/>
      <c r="H9" s="4"/>
    </row>
    <row r="10" spans="1:18" x14ac:dyDescent="0.4">
      <c r="A10" s="1" t="s">
        <v>6</v>
      </c>
      <c r="F10" s="2">
        <f>F12</f>
        <v>0</v>
      </c>
      <c r="H10" s="1" t="s">
        <v>7</v>
      </c>
      <c r="J10" s="2"/>
      <c r="K10" s="5"/>
      <c r="L10" s="5"/>
      <c r="M10" s="69">
        <f>SUM(K12:L18)</f>
        <v>521943</v>
      </c>
    </row>
    <row r="11" spans="1:18" x14ac:dyDescent="0.4">
      <c r="A11" s="4" t="s">
        <v>8</v>
      </c>
      <c r="F11" s="6" t="s">
        <v>9</v>
      </c>
      <c r="H11" s="4" t="s">
        <v>10</v>
      </c>
      <c r="J11" s="2"/>
      <c r="K11" s="5"/>
      <c r="L11" s="5"/>
      <c r="M11" s="4" t="s">
        <v>11</v>
      </c>
    </row>
    <row r="12" spans="1:18" x14ac:dyDescent="0.4">
      <c r="A12" s="1" t="s">
        <v>12</v>
      </c>
      <c r="H12" s="1" t="s">
        <v>192</v>
      </c>
      <c r="J12" s="2"/>
      <c r="K12" s="7">
        <v>142400</v>
      </c>
      <c r="L12" s="5"/>
      <c r="M12" s="5"/>
    </row>
    <row r="13" spans="1:18" x14ac:dyDescent="0.4">
      <c r="E13" s="5"/>
      <c r="F13" s="5"/>
      <c r="H13" s="1" t="s">
        <v>150</v>
      </c>
      <c r="K13" s="2">
        <v>166383</v>
      </c>
      <c r="O13" s="1"/>
      <c r="P13" s="1"/>
      <c r="Q13" s="2"/>
      <c r="R13" s="7"/>
    </row>
    <row r="14" spans="1:18" x14ac:dyDescent="0.4">
      <c r="E14" s="5"/>
      <c r="F14" s="5"/>
      <c r="H14" s="1" t="s">
        <v>193</v>
      </c>
      <c r="J14" s="2"/>
      <c r="K14" s="7">
        <v>7000</v>
      </c>
    </row>
    <row r="15" spans="1:18" x14ac:dyDescent="0.4">
      <c r="E15" s="5"/>
      <c r="F15" s="5"/>
      <c r="H15" s="1" t="s">
        <v>194</v>
      </c>
      <c r="J15" s="2"/>
      <c r="K15" s="2">
        <v>39360</v>
      </c>
    </row>
    <row r="16" spans="1:18" x14ac:dyDescent="0.4">
      <c r="E16" s="5"/>
      <c r="F16" s="5"/>
      <c r="H16" s="1" t="s">
        <v>237</v>
      </c>
      <c r="J16" s="2"/>
      <c r="K16" s="2">
        <v>87600</v>
      </c>
    </row>
    <row r="17" spans="1:13" x14ac:dyDescent="0.4">
      <c r="E17" s="5"/>
      <c r="F17" s="5"/>
      <c r="H17" s="1" t="s">
        <v>195</v>
      </c>
      <c r="J17" s="2"/>
      <c r="K17" s="7">
        <v>2400</v>
      </c>
    </row>
    <row r="18" spans="1:13" x14ac:dyDescent="0.4">
      <c r="A18" s="1" t="s">
        <v>14</v>
      </c>
      <c r="E18" s="5"/>
      <c r="F18" s="69">
        <f>+E20+E35+E41+E54</f>
        <v>5674246.0499999998</v>
      </c>
      <c r="H18" s="1" t="s">
        <v>196</v>
      </c>
      <c r="K18" s="2">
        <v>76800</v>
      </c>
      <c r="M18" s="2"/>
    </row>
    <row r="19" spans="1:13" x14ac:dyDescent="0.4">
      <c r="A19" s="4" t="s">
        <v>8</v>
      </c>
      <c r="E19" s="5"/>
      <c r="F19" s="6" t="s">
        <v>9</v>
      </c>
      <c r="J19" s="2"/>
      <c r="K19" s="7" t="s">
        <v>13</v>
      </c>
    </row>
    <row r="20" spans="1:13" x14ac:dyDescent="0.4">
      <c r="A20" s="1" t="s">
        <v>16</v>
      </c>
      <c r="D20" s="2"/>
      <c r="E20" s="69">
        <f>SUM(D22:D33)</f>
        <v>244292.15000000002</v>
      </c>
      <c r="F20" s="5"/>
      <c r="J20" s="2"/>
      <c r="K20" s="7"/>
    </row>
    <row r="21" spans="1:13" x14ac:dyDescent="0.4">
      <c r="A21" s="43" t="s">
        <v>8</v>
      </c>
      <c r="B21" s="44"/>
      <c r="C21" s="44"/>
      <c r="D21" s="2"/>
      <c r="E21" s="7" t="s">
        <v>9</v>
      </c>
      <c r="F21" s="5"/>
      <c r="H21" s="1" t="s">
        <v>15</v>
      </c>
      <c r="J21" s="2"/>
      <c r="K21" s="7"/>
      <c r="M21" s="69">
        <f>SUM(K23:K26)</f>
        <v>346659.36</v>
      </c>
    </row>
    <row r="22" spans="1:13" x14ac:dyDescent="0.4">
      <c r="A22" s="1" t="s">
        <v>19</v>
      </c>
      <c r="C22" s="1" t="s">
        <v>20</v>
      </c>
      <c r="D22" s="2">
        <v>5187.09</v>
      </c>
      <c r="E22" s="5"/>
      <c r="F22" s="5"/>
      <c r="H22" s="4" t="s">
        <v>10</v>
      </c>
      <c r="J22" s="2"/>
      <c r="K22" s="7"/>
      <c r="M22" s="4" t="s">
        <v>11</v>
      </c>
    </row>
    <row r="23" spans="1:13" x14ac:dyDescent="0.4">
      <c r="A23" s="1" t="s">
        <v>22</v>
      </c>
      <c r="C23" s="1" t="s">
        <v>23</v>
      </c>
      <c r="D23" s="6">
        <v>158180.91</v>
      </c>
      <c r="E23" s="5"/>
      <c r="F23" s="5"/>
      <c r="H23" s="1" t="s">
        <v>17</v>
      </c>
      <c r="J23" s="2"/>
      <c r="K23" s="7">
        <v>172635.85</v>
      </c>
      <c r="M23" s="7"/>
    </row>
    <row r="24" spans="1:13" x14ac:dyDescent="0.4">
      <c r="A24" s="1" t="s">
        <v>25</v>
      </c>
      <c r="C24" s="1" t="s">
        <v>26</v>
      </c>
      <c r="D24" s="6">
        <v>0</v>
      </c>
      <c r="H24" s="1" t="s">
        <v>18</v>
      </c>
      <c r="J24" s="2"/>
      <c r="K24" s="7">
        <v>160148.51</v>
      </c>
      <c r="M24" s="7"/>
    </row>
    <row r="25" spans="1:13" x14ac:dyDescent="0.4">
      <c r="A25" s="1" t="s">
        <v>163</v>
      </c>
      <c r="D25" s="6">
        <v>50600</v>
      </c>
      <c r="H25" s="1" t="s">
        <v>21</v>
      </c>
      <c r="J25" s="2"/>
      <c r="K25" s="7">
        <v>13875</v>
      </c>
      <c r="L25" s="5"/>
      <c r="M25" s="5"/>
    </row>
    <row r="26" spans="1:13" x14ac:dyDescent="0.4">
      <c r="A26" s="1" t="s">
        <v>164</v>
      </c>
      <c r="D26" s="6">
        <v>25033.25</v>
      </c>
      <c r="H26" s="1" t="s">
        <v>24</v>
      </c>
      <c r="J26" s="2"/>
      <c r="K26" s="7">
        <v>0</v>
      </c>
    </row>
    <row r="27" spans="1:13" x14ac:dyDescent="0.4">
      <c r="A27" s="1" t="s">
        <v>22</v>
      </c>
      <c r="C27" s="1" t="s">
        <v>115</v>
      </c>
      <c r="D27" s="6">
        <v>0</v>
      </c>
      <c r="J27" s="2"/>
      <c r="K27" s="7" t="s">
        <v>13</v>
      </c>
    </row>
    <row r="28" spans="1:13" x14ac:dyDescent="0.4">
      <c r="A28" s="1" t="s">
        <v>22</v>
      </c>
      <c r="C28" s="1" t="s">
        <v>116</v>
      </c>
      <c r="D28" s="6">
        <v>0</v>
      </c>
      <c r="J28" s="2"/>
      <c r="K28" s="7"/>
    </row>
    <row r="29" spans="1:13" x14ac:dyDescent="0.4">
      <c r="A29" s="1" t="s">
        <v>22</v>
      </c>
      <c r="C29" s="1" t="s">
        <v>162</v>
      </c>
      <c r="D29" s="6">
        <v>0</v>
      </c>
      <c r="H29" s="1" t="s">
        <v>139</v>
      </c>
      <c r="J29" s="2"/>
      <c r="K29" s="5"/>
      <c r="L29" s="5"/>
      <c r="M29" s="5">
        <f>+K35</f>
        <v>0</v>
      </c>
    </row>
    <row r="30" spans="1:13" x14ac:dyDescent="0.4">
      <c r="A30" s="1" t="s">
        <v>22</v>
      </c>
      <c r="C30" s="1" t="s">
        <v>165</v>
      </c>
      <c r="D30" s="6">
        <v>4.45</v>
      </c>
      <c r="J30" s="2"/>
      <c r="K30" s="5"/>
      <c r="L30" s="5"/>
      <c r="M30" s="5"/>
    </row>
    <row r="31" spans="1:13" x14ac:dyDescent="0.4">
      <c r="A31" s="1" t="s">
        <v>22</v>
      </c>
      <c r="C31" s="1" t="s">
        <v>178</v>
      </c>
      <c r="D31" s="6">
        <v>0</v>
      </c>
      <c r="J31" s="2"/>
      <c r="K31" s="5"/>
      <c r="L31" s="5"/>
      <c r="M31" s="5"/>
    </row>
    <row r="32" spans="1:13" x14ac:dyDescent="0.4">
      <c r="A32" s="1" t="s">
        <v>22</v>
      </c>
      <c r="C32" s="1" t="s">
        <v>177</v>
      </c>
      <c r="D32" s="6">
        <v>7.81</v>
      </c>
      <c r="H32" s="4" t="s">
        <v>10</v>
      </c>
      <c r="J32" s="2"/>
      <c r="K32" s="7"/>
      <c r="L32" s="5"/>
      <c r="M32" s="4" t="s">
        <v>11</v>
      </c>
    </row>
    <row r="33" spans="1:13" x14ac:dyDescent="0.4">
      <c r="A33" s="1" t="s">
        <v>22</v>
      </c>
      <c r="C33" s="1" t="s">
        <v>179</v>
      </c>
      <c r="D33" s="6">
        <v>5278.64</v>
      </c>
      <c r="H33" s="4"/>
      <c r="J33" s="2"/>
      <c r="K33" s="7"/>
      <c r="L33" s="5"/>
      <c r="M33" s="4"/>
    </row>
    <row r="34" spans="1:13" x14ac:dyDescent="0.4">
      <c r="A34" s="44"/>
      <c r="B34" s="44"/>
      <c r="C34" s="44"/>
      <c r="H34" s="4"/>
      <c r="J34" s="2"/>
      <c r="K34" s="7"/>
      <c r="L34" s="5"/>
      <c r="M34" s="4"/>
    </row>
    <row r="35" spans="1:13" x14ac:dyDescent="0.4">
      <c r="A35" s="1" t="s">
        <v>27</v>
      </c>
      <c r="D35" s="2"/>
      <c r="E35" s="5">
        <f>SUM(D38:D39)</f>
        <v>1799669.44</v>
      </c>
      <c r="F35" s="5"/>
      <c r="J35" s="2"/>
      <c r="K35" s="7">
        <v>0</v>
      </c>
    </row>
    <row r="36" spans="1:13" x14ac:dyDescent="0.4">
      <c r="A36" s="4" t="s">
        <v>8</v>
      </c>
      <c r="D36" s="2"/>
      <c r="E36" s="6" t="s">
        <v>9</v>
      </c>
      <c r="F36" s="6"/>
      <c r="J36" s="2"/>
      <c r="K36" s="7"/>
    </row>
    <row r="37" spans="1:13" x14ac:dyDescent="0.4">
      <c r="C37" s="8"/>
      <c r="D37" s="2"/>
      <c r="E37" s="5"/>
      <c r="F37" s="5"/>
      <c r="J37" s="2"/>
      <c r="K37" s="7"/>
    </row>
    <row r="38" spans="1:13" x14ac:dyDescent="0.4">
      <c r="A38" s="1" t="s">
        <v>166</v>
      </c>
      <c r="C38" s="8">
        <v>24980.06</v>
      </c>
      <c r="D38" s="2">
        <v>917839.84</v>
      </c>
      <c r="E38" s="5"/>
      <c r="F38" s="5"/>
      <c r="H38" s="1" t="s">
        <v>28</v>
      </c>
      <c r="J38" s="2"/>
      <c r="K38" s="5"/>
      <c r="L38" s="5"/>
      <c r="M38" s="69">
        <f>+K40+K41+K42+K43</f>
        <v>4433592.25</v>
      </c>
    </row>
    <row r="39" spans="1:13" x14ac:dyDescent="0.4">
      <c r="A39" s="1" t="s">
        <v>167</v>
      </c>
      <c r="C39" s="8">
        <v>24000</v>
      </c>
      <c r="D39" s="2">
        <v>881829.6</v>
      </c>
      <c r="E39" s="5"/>
      <c r="F39" s="5"/>
      <c r="H39" s="4" t="s">
        <v>10</v>
      </c>
      <c r="J39" s="2"/>
      <c r="K39" s="7"/>
      <c r="L39" s="5"/>
      <c r="M39" s="4" t="s">
        <v>11</v>
      </c>
    </row>
    <row r="40" spans="1:13" x14ac:dyDescent="0.4">
      <c r="C40" s="1" t="s">
        <v>183</v>
      </c>
      <c r="D40" s="2"/>
      <c r="E40" s="5"/>
      <c r="F40" s="5"/>
      <c r="H40" s="1" t="s">
        <v>29</v>
      </c>
      <c r="J40" s="2"/>
      <c r="K40" s="7">
        <v>1582833.25</v>
      </c>
    </row>
    <row r="41" spans="1:13" x14ac:dyDescent="0.4">
      <c r="A41" s="1" t="s">
        <v>117</v>
      </c>
      <c r="D41" s="2"/>
      <c r="E41" s="69">
        <f>SUM(D44:D45)</f>
        <v>1632640.46</v>
      </c>
      <c r="F41" s="5"/>
      <c r="H41" s="1" t="s">
        <v>168</v>
      </c>
      <c r="J41" s="2"/>
      <c r="K41" s="7">
        <v>2700000</v>
      </c>
    </row>
    <row r="42" spans="1:13" x14ac:dyDescent="0.4">
      <c r="D42" s="2"/>
      <c r="E42" s="69"/>
      <c r="F42" s="5"/>
      <c r="H42" s="1" t="s">
        <v>197</v>
      </c>
      <c r="J42" s="2"/>
      <c r="K42" s="7">
        <v>90759</v>
      </c>
    </row>
    <row r="43" spans="1:13" x14ac:dyDescent="0.4">
      <c r="A43" s="4" t="s">
        <v>8</v>
      </c>
      <c r="D43" s="2"/>
      <c r="E43" s="6" t="s">
        <v>9</v>
      </c>
      <c r="F43" s="5"/>
      <c r="H43" s="1" t="s">
        <v>198</v>
      </c>
      <c r="J43" s="2"/>
      <c r="K43" s="7">
        <v>60000</v>
      </c>
    </row>
    <row r="44" spans="1:13" x14ac:dyDescent="0.4">
      <c r="A44" s="1" t="s">
        <v>32</v>
      </c>
      <c r="C44" s="9" t="s">
        <v>181</v>
      </c>
      <c r="D44" s="2">
        <v>105669.9</v>
      </c>
      <c r="E44" s="5"/>
      <c r="F44" s="5"/>
    </row>
    <row r="45" spans="1:13" x14ac:dyDescent="0.4">
      <c r="A45" s="44" t="s">
        <v>149</v>
      </c>
      <c r="B45" s="44"/>
      <c r="C45" s="44" t="s">
        <v>182</v>
      </c>
      <c r="D45" s="68">
        <v>1526970.56</v>
      </c>
      <c r="E45" s="5"/>
      <c r="F45" s="5"/>
      <c r="H45" s="1" t="s">
        <v>30</v>
      </c>
      <c r="J45" s="2"/>
      <c r="K45" s="7"/>
      <c r="M45" s="68">
        <f>M47</f>
        <v>16328.19</v>
      </c>
    </row>
    <row r="46" spans="1:13" x14ac:dyDescent="0.4">
      <c r="A46" s="44"/>
      <c r="B46" s="44"/>
      <c r="C46" s="44"/>
      <c r="D46" s="68"/>
      <c r="E46" s="5"/>
      <c r="F46" s="5"/>
      <c r="H46" s="4" t="s">
        <v>10</v>
      </c>
      <c r="J46" s="2"/>
      <c r="K46" s="7"/>
      <c r="M46" s="4" t="s">
        <v>11</v>
      </c>
    </row>
    <row r="47" spans="1:13" x14ac:dyDescent="0.4">
      <c r="A47" s="44"/>
      <c r="B47" s="44"/>
      <c r="C47" s="44"/>
      <c r="D47" s="68"/>
      <c r="E47" s="5"/>
      <c r="F47" s="5"/>
      <c r="H47" s="1" t="s">
        <v>31</v>
      </c>
      <c r="J47" s="2"/>
      <c r="K47" s="7"/>
      <c r="M47" s="2">
        <v>16328.19</v>
      </c>
    </row>
    <row r="48" spans="1:13" x14ac:dyDescent="0.4">
      <c r="E48" s="5"/>
      <c r="F48" s="5"/>
      <c r="J48" s="2"/>
      <c r="K48" s="7"/>
    </row>
    <row r="49" spans="1:14" x14ac:dyDescent="0.4">
      <c r="D49" s="2"/>
      <c r="E49" s="5"/>
      <c r="F49" s="5"/>
      <c r="J49" s="2"/>
      <c r="K49" s="7"/>
    </row>
    <row r="50" spans="1:14" x14ac:dyDescent="0.4">
      <c r="A50" s="4"/>
      <c r="D50" s="2"/>
      <c r="E50" s="6"/>
      <c r="F50" s="6"/>
      <c r="H50" s="1" t="s">
        <v>33</v>
      </c>
      <c r="J50" s="2"/>
      <c r="K50" s="7"/>
      <c r="M50" s="68">
        <v>141786</v>
      </c>
    </row>
    <row r="51" spans="1:14" x14ac:dyDescent="0.4">
      <c r="C51" s="70"/>
      <c r="D51" s="2"/>
      <c r="E51" s="5"/>
      <c r="F51" s="5"/>
      <c r="H51" s="4" t="s">
        <v>10</v>
      </c>
      <c r="J51" s="2"/>
      <c r="K51" s="7"/>
      <c r="M51" s="4" t="s">
        <v>11</v>
      </c>
    </row>
    <row r="52" spans="1:14" x14ac:dyDescent="0.4">
      <c r="C52" s="8"/>
      <c r="D52" s="2"/>
      <c r="E52" s="5"/>
      <c r="F52" s="5"/>
      <c r="H52" s="1" t="s">
        <v>34</v>
      </c>
      <c r="J52" s="2"/>
      <c r="K52" s="7">
        <f>M50</f>
        <v>141786</v>
      </c>
    </row>
    <row r="53" spans="1:14" x14ac:dyDescent="0.4">
      <c r="F53" s="5"/>
      <c r="J53" s="2"/>
      <c r="K53" s="7"/>
    </row>
    <row r="54" spans="1:14" x14ac:dyDescent="0.4">
      <c r="A54" s="1" t="s">
        <v>118</v>
      </c>
      <c r="D54" s="2"/>
      <c r="E54" s="69">
        <f>+SUM(D56:D60)</f>
        <v>1997644</v>
      </c>
      <c r="F54" s="5"/>
      <c r="K54" s="6"/>
      <c r="L54" s="5"/>
      <c r="M54" s="5"/>
    </row>
    <row r="55" spans="1:14" x14ac:dyDescent="0.4">
      <c r="A55" s="4" t="s">
        <v>8</v>
      </c>
      <c r="E55" s="7" t="s">
        <v>9</v>
      </c>
      <c r="F55" s="5"/>
      <c r="K55" s="6"/>
      <c r="L55" s="5"/>
      <c r="M55" s="5"/>
    </row>
    <row r="56" spans="1:14" x14ac:dyDescent="0.4">
      <c r="A56" s="1" t="s">
        <v>35</v>
      </c>
      <c r="B56" s="1" t="s">
        <v>36</v>
      </c>
      <c r="C56" s="1" t="s">
        <v>37</v>
      </c>
      <c r="D56" s="2">
        <v>508164.52</v>
      </c>
      <c r="E56" s="5"/>
      <c r="F56" s="5"/>
      <c r="K56" s="6"/>
      <c r="L56" s="5"/>
      <c r="M56" s="5"/>
    </row>
    <row r="57" spans="1:14" x14ac:dyDescent="0.4">
      <c r="A57" s="1" t="s">
        <v>35</v>
      </c>
      <c r="B57" s="1" t="s">
        <v>36</v>
      </c>
      <c r="C57" s="1" t="s">
        <v>180</v>
      </c>
      <c r="D57" s="2">
        <v>1489479.48</v>
      </c>
      <c r="E57" s="5"/>
      <c r="F57" s="5"/>
      <c r="K57" s="6"/>
      <c r="L57" s="5"/>
      <c r="M57" s="5"/>
    </row>
    <row r="58" spans="1:14" x14ac:dyDescent="0.4">
      <c r="D58" s="2"/>
      <c r="E58" s="5"/>
      <c r="F58" s="5"/>
      <c r="K58" s="6"/>
      <c r="L58" s="5"/>
      <c r="M58" s="5"/>
    </row>
    <row r="59" spans="1:14" x14ac:dyDescent="0.4">
      <c r="D59" s="2"/>
      <c r="E59" s="5"/>
      <c r="F59" s="5"/>
      <c r="K59" s="6"/>
      <c r="L59" s="5"/>
      <c r="M59" s="5"/>
    </row>
    <row r="60" spans="1:14" x14ac:dyDescent="0.4">
      <c r="D60" s="2"/>
      <c r="E60" s="5"/>
      <c r="F60" s="5"/>
      <c r="J60" s="2"/>
      <c r="K60" s="7"/>
      <c r="L60" s="5"/>
      <c r="M60" s="5"/>
    </row>
    <row r="61" spans="1:14" x14ac:dyDescent="0.4">
      <c r="D61" s="2"/>
      <c r="E61" s="5"/>
      <c r="F61" s="69"/>
      <c r="J61" s="2"/>
      <c r="K61" s="7"/>
      <c r="L61" s="5"/>
      <c r="M61" s="5"/>
    </row>
    <row r="62" spans="1:14" x14ac:dyDescent="0.4">
      <c r="A62" s="1" t="s">
        <v>38</v>
      </c>
      <c r="D62" s="2"/>
      <c r="E62" s="5"/>
      <c r="F62" s="69">
        <f>+D68</f>
        <v>3258627.48</v>
      </c>
      <c r="J62" s="2"/>
      <c r="K62" s="7"/>
      <c r="L62" s="5"/>
      <c r="M62" s="5"/>
    </row>
    <row r="63" spans="1:14" x14ac:dyDescent="0.4">
      <c r="A63" s="4" t="s">
        <v>8</v>
      </c>
      <c r="E63" s="5"/>
      <c r="F63" s="6" t="s">
        <v>9</v>
      </c>
      <c r="I63" s="2"/>
      <c r="J63" s="2"/>
      <c r="K63" s="7"/>
      <c r="L63" s="5"/>
      <c r="M63" s="5"/>
    </row>
    <row r="64" spans="1:14" x14ac:dyDescent="0.4">
      <c r="A64" s="1" t="s">
        <v>39</v>
      </c>
      <c r="D64" s="2"/>
      <c r="E64" s="5"/>
      <c r="F64" s="7"/>
      <c r="K64" s="6"/>
      <c r="L64" s="5"/>
      <c r="M64" s="5"/>
      <c r="N64" s="2"/>
    </row>
    <row r="65" spans="1:14" x14ac:dyDescent="0.4">
      <c r="A65" s="4" t="s">
        <v>40</v>
      </c>
      <c r="D65" s="6"/>
      <c r="E65" s="5"/>
      <c r="F65" s="5"/>
      <c r="H65" s="4"/>
      <c r="K65" s="6"/>
      <c r="L65" s="5"/>
      <c r="M65" s="4"/>
    </row>
    <row r="66" spans="1:14" x14ac:dyDescent="0.4">
      <c r="A66" s="1" t="s">
        <v>41</v>
      </c>
      <c r="D66" s="2"/>
      <c r="E66" s="5"/>
      <c r="F66" s="5"/>
      <c r="K66" s="6"/>
      <c r="L66" s="5"/>
      <c r="M66" s="5"/>
    </row>
    <row r="67" spans="1:14" x14ac:dyDescent="0.4">
      <c r="A67" s="4" t="s">
        <v>40</v>
      </c>
      <c r="D67" s="2"/>
      <c r="E67" s="5"/>
      <c r="F67" s="5"/>
      <c r="J67" s="2"/>
      <c r="K67" s="7"/>
      <c r="L67" s="5"/>
      <c r="M67" s="5"/>
    </row>
    <row r="68" spans="1:14" x14ac:dyDescent="0.4">
      <c r="A68" s="1" t="s">
        <v>42</v>
      </c>
      <c r="D68" s="6">
        <v>3258627.48</v>
      </c>
      <c r="E68" s="5"/>
      <c r="F68" s="5"/>
      <c r="J68" s="2"/>
      <c r="K68" s="7"/>
      <c r="L68" s="5"/>
      <c r="M68" s="5"/>
    </row>
    <row r="69" spans="1:14" x14ac:dyDescent="0.4">
      <c r="D69" s="4" t="s">
        <v>43</v>
      </c>
      <c r="E69" s="5"/>
      <c r="F69" s="5"/>
      <c r="J69" s="2"/>
      <c r="K69" s="7"/>
      <c r="L69" s="5"/>
      <c r="M69" s="5"/>
    </row>
    <row r="70" spans="1:14" x14ac:dyDescent="0.4">
      <c r="A70" s="1" t="s">
        <v>184</v>
      </c>
      <c r="D70" s="2"/>
      <c r="E70" s="69"/>
      <c r="F70" s="69"/>
      <c r="H70" s="2"/>
      <c r="J70" s="2"/>
      <c r="K70" s="7"/>
      <c r="L70" s="5"/>
      <c r="M70" s="5"/>
    </row>
    <row r="71" spans="1:14" x14ac:dyDescent="0.4">
      <c r="A71" s="4" t="s">
        <v>8</v>
      </c>
      <c r="E71" s="69"/>
      <c r="F71" s="69"/>
      <c r="H71" s="2"/>
      <c r="J71" s="2"/>
      <c r="K71" s="7"/>
      <c r="L71" s="5"/>
      <c r="M71" s="5"/>
    </row>
    <row r="72" spans="1:14" x14ac:dyDescent="0.4">
      <c r="A72" s="1" t="s">
        <v>185</v>
      </c>
      <c r="D72" s="2"/>
      <c r="E72" s="69"/>
      <c r="F72" s="69"/>
      <c r="H72" s="2"/>
      <c r="J72" s="2"/>
      <c r="K72" s="7"/>
      <c r="L72" s="5"/>
      <c r="M72" s="5"/>
    </row>
    <row r="73" spans="1:14" x14ac:dyDescent="0.4">
      <c r="A73" s="4" t="s">
        <v>40</v>
      </c>
      <c r="D73" s="6"/>
      <c r="E73" s="69"/>
      <c r="F73" s="69">
        <f>D74+D75+D76</f>
        <v>7011843.5099999998</v>
      </c>
      <c r="H73" s="2"/>
      <c r="J73" s="2"/>
      <c r="K73" s="7"/>
      <c r="L73" s="5"/>
      <c r="M73" s="5"/>
    </row>
    <row r="74" spans="1:14" x14ac:dyDescent="0.4">
      <c r="A74" s="1" t="s">
        <v>186</v>
      </c>
      <c r="D74" s="72">
        <v>4492987.41</v>
      </c>
      <c r="E74" s="69"/>
      <c r="F74" s="69"/>
      <c r="H74" s="2"/>
      <c r="J74" s="2"/>
      <c r="K74" s="7"/>
      <c r="L74" s="5"/>
      <c r="M74" s="5"/>
    </row>
    <row r="75" spans="1:14" x14ac:dyDescent="0.4">
      <c r="A75" s="1" t="s">
        <v>187</v>
      </c>
      <c r="B75" s="3"/>
      <c r="C75" s="3"/>
      <c r="D75" s="73">
        <v>1772956.19</v>
      </c>
      <c r="E75" s="74"/>
      <c r="F75" s="74"/>
      <c r="H75" s="2"/>
      <c r="J75" s="2"/>
      <c r="K75" s="7"/>
      <c r="L75" s="5"/>
      <c r="M75" s="5"/>
    </row>
    <row r="76" spans="1:14" x14ac:dyDescent="0.4">
      <c r="A76" s="1" t="s">
        <v>188</v>
      </c>
      <c r="B76" s="3"/>
      <c r="C76" s="3"/>
      <c r="D76" s="73">
        <v>745899.91</v>
      </c>
      <c r="E76" s="74"/>
      <c r="F76" s="74"/>
      <c r="H76" s="2"/>
      <c r="J76" s="2"/>
      <c r="K76" s="7"/>
      <c r="L76" s="5"/>
      <c r="M76" s="5"/>
    </row>
    <row r="77" spans="1:14" x14ac:dyDescent="0.4">
      <c r="D77" s="6"/>
      <c r="E77" s="5"/>
      <c r="F77" s="5"/>
      <c r="H77" s="2"/>
      <c r="J77" s="2"/>
      <c r="K77" s="7"/>
      <c r="L77" s="5"/>
      <c r="M77" s="5"/>
    </row>
    <row r="78" spans="1:14" x14ac:dyDescent="0.4">
      <c r="D78" s="6"/>
      <c r="E78" s="5"/>
      <c r="F78" s="5"/>
      <c r="J78" s="2"/>
      <c r="K78" s="7"/>
      <c r="L78" s="5"/>
      <c r="M78" s="5"/>
      <c r="N78" s="10"/>
    </row>
    <row r="79" spans="1:14" x14ac:dyDescent="0.4">
      <c r="A79" s="1" t="s">
        <v>44</v>
      </c>
      <c r="D79" s="2"/>
      <c r="E79" s="5"/>
      <c r="F79" s="69">
        <f>2078185.68</f>
        <v>2078185.68</v>
      </c>
      <c r="J79" s="2"/>
      <c r="K79" s="7"/>
      <c r="L79" s="5"/>
      <c r="M79" s="5"/>
      <c r="N79" s="10"/>
    </row>
    <row r="80" spans="1:14" x14ac:dyDescent="0.4">
      <c r="A80" s="4" t="s">
        <v>8</v>
      </c>
      <c r="E80" s="5"/>
      <c r="F80" s="6" t="s">
        <v>9</v>
      </c>
      <c r="J80" s="2"/>
      <c r="K80" s="7"/>
      <c r="L80" s="5"/>
      <c r="M80" s="5"/>
      <c r="N80" s="10"/>
    </row>
    <row r="81" spans="1:14" x14ac:dyDescent="0.4">
      <c r="A81" s="1" t="s">
        <v>45</v>
      </c>
      <c r="D81" s="2"/>
      <c r="E81" s="5"/>
      <c r="F81" s="7"/>
      <c r="H81" s="1" t="s">
        <v>160</v>
      </c>
      <c r="J81" s="2"/>
      <c r="K81" s="7"/>
      <c r="L81" s="5"/>
      <c r="M81" s="2">
        <v>8772268.8699999992</v>
      </c>
      <c r="N81" s="10"/>
    </row>
    <row r="82" spans="1:14" x14ac:dyDescent="0.4">
      <c r="D82" s="6"/>
      <c r="E82" s="5"/>
      <c r="F82" s="5"/>
      <c r="H82" s="4" t="s">
        <v>10</v>
      </c>
      <c r="J82" s="2"/>
      <c r="K82" s="5"/>
      <c r="L82" s="5"/>
      <c r="M82" s="4" t="s">
        <v>11</v>
      </c>
    </row>
    <row r="83" spans="1:14" x14ac:dyDescent="0.4">
      <c r="D83" s="6"/>
      <c r="E83" s="5"/>
      <c r="F83" s="5"/>
      <c r="L83" s="5"/>
      <c r="N83" s="10"/>
    </row>
    <row r="84" spans="1:14" x14ac:dyDescent="0.4">
      <c r="A84" s="1" t="s">
        <v>46</v>
      </c>
      <c r="D84" s="6"/>
      <c r="E84" s="5"/>
      <c r="F84" s="69">
        <f>+D86+D87+D88</f>
        <v>0</v>
      </c>
      <c r="J84" s="2"/>
      <c r="K84" s="7"/>
      <c r="L84" s="5"/>
      <c r="M84" s="7"/>
      <c r="N84" s="10"/>
    </row>
    <row r="85" spans="1:14" x14ac:dyDescent="0.4">
      <c r="A85" s="4" t="s">
        <v>8</v>
      </c>
      <c r="D85" s="6"/>
      <c r="E85" s="5"/>
      <c r="F85" s="6" t="s">
        <v>9</v>
      </c>
      <c r="H85" s="1" t="s">
        <v>161</v>
      </c>
      <c r="J85" s="2"/>
      <c r="K85" s="7"/>
      <c r="L85" s="5"/>
      <c r="M85" s="5">
        <v>-33194.71</v>
      </c>
      <c r="N85" s="10"/>
    </row>
    <row r="86" spans="1:14" x14ac:dyDescent="0.4">
      <c r="A86" s="1" t="s">
        <v>47</v>
      </c>
      <c r="D86" s="67">
        <v>0</v>
      </c>
      <c r="E86" s="5"/>
      <c r="F86" s="5"/>
      <c r="H86" s="4" t="s">
        <v>10</v>
      </c>
      <c r="M86" s="4" t="s">
        <v>11</v>
      </c>
      <c r="N86" s="10"/>
    </row>
    <row r="87" spans="1:14" x14ac:dyDescent="0.4">
      <c r="A87" s="1" t="s">
        <v>135</v>
      </c>
      <c r="D87" s="67">
        <v>0</v>
      </c>
      <c r="E87" s="5"/>
      <c r="F87" s="7"/>
      <c r="N87" s="10"/>
    </row>
    <row r="88" spans="1:14" x14ac:dyDescent="0.4">
      <c r="A88" s="1" t="s">
        <v>136</v>
      </c>
      <c r="D88" s="6">
        <v>0</v>
      </c>
      <c r="E88" s="5"/>
      <c r="F88" s="7"/>
      <c r="H88" s="1" t="s">
        <v>158</v>
      </c>
      <c r="K88" s="6"/>
      <c r="L88" s="5"/>
      <c r="M88" s="5">
        <f>+'01.01_31.12.2024 GİDERLER'!H121</f>
        <v>4598116.5900000036</v>
      </c>
      <c r="N88" s="10"/>
    </row>
    <row r="89" spans="1:14" x14ac:dyDescent="0.4">
      <c r="D89" s="6"/>
      <c r="E89" s="5"/>
      <c r="F89" s="7"/>
      <c r="H89" s="4" t="s">
        <v>8</v>
      </c>
      <c r="K89" s="6"/>
      <c r="L89" s="5"/>
      <c r="M89" s="4" t="s">
        <v>11</v>
      </c>
      <c r="N89" s="10"/>
    </row>
    <row r="90" spans="1:14" x14ac:dyDescent="0.4">
      <c r="D90" s="6"/>
      <c r="E90" s="5"/>
      <c r="F90" s="7"/>
      <c r="J90" s="2"/>
      <c r="K90" s="7"/>
      <c r="L90" s="5"/>
      <c r="M90" s="5"/>
      <c r="N90" s="10"/>
    </row>
    <row r="91" spans="1:14" x14ac:dyDescent="0.4">
      <c r="A91" s="1" t="s">
        <v>152</v>
      </c>
      <c r="D91" s="6"/>
      <c r="E91" s="5"/>
      <c r="F91" s="69">
        <f>D93+D94</f>
        <v>195363.82</v>
      </c>
      <c r="J91" s="2"/>
      <c r="K91" s="7"/>
      <c r="L91" s="5"/>
      <c r="M91" s="5"/>
      <c r="N91" s="10"/>
    </row>
    <row r="92" spans="1:14" x14ac:dyDescent="0.4">
      <c r="A92" s="4" t="s">
        <v>8</v>
      </c>
      <c r="E92" s="5"/>
      <c r="F92" s="6" t="s">
        <v>9</v>
      </c>
      <c r="J92" s="2"/>
      <c r="K92" s="7"/>
      <c r="L92" s="5"/>
      <c r="M92" s="5"/>
      <c r="N92" s="10"/>
    </row>
    <row r="93" spans="1:14" x14ac:dyDescent="0.4">
      <c r="A93" s="1" t="s">
        <v>153</v>
      </c>
      <c r="D93" s="2">
        <v>20669.189999999999</v>
      </c>
      <c r="E93" s="5"/>
      <c r="F93" s="5"/>
      <c r="J93" s="2"/>
      <c r="K93" s="7"/>
      <c r="L93" s="5"/>
      <c r="M93" s="5"/>
      <c r="N93" s="10"/>
    </row>
    <row r="94" spans="1:14" x14ac:dyDescent="0.4">
      <c r="A94" s="1" t="s">
        <v>47</v>
      </c>
      <c r="D94" s="6">
        <v>174694.63</v>
      </c>
      <c r="E94" s="5"/>
      <c r="F94" s="7"/>
      <c r="J94" s="2"/>
      <c r="K94" s="7"/>
      <c r="L94" s="5"/>
      <c r="M94" s="5"/>
      <c r="N94" s="10"/>
    </row>
    <row r="95" spans="1:14" x14ac:dyDescent="0.4">
      <c r="D95" s="6"/>
      <c r="E95" s="5"/>
      <c r="F95" s="7"/>
      <c r="J95" s="2"/>
      <c r="K95" s="7"/>
      <c r="L95" s="5"/>
      <c r="M95" s="5"/>
      <c r="N95" s="10"/>
    </row>
    <row r="96" spans="1:14" x14ac:dyDescent="0.4">
      <c r="D96" s="6"/>
      <c r="E96" s="5"/>
      <c r="F96" s="7"/>
      <c r="J96" s="2"/>
      <c r="K96" s="7"/>
      <c r="L96" s="5"/>
      <c r="M96" s="5"/>
      <c r="N96" s="10"/>
    </row>
    <row r="97" spans="1:14" x14ac:dyDescent="0.4">
      <c r="A97" s="1" t="s">
        <v>48</v>
      </c>
      <c r="D97" s="6"/>
      <c r="E97" s="5"/>
      <c r="F97" s="5">
        <f>D99</f>
        <v>56688.69</v>
      </c>
      <c r="J97" s="2"/>
      <c r="K97" s="7"/>
      <c r="L97" s="5"/>
      <c r="M97" s="5"/>
      <c r="N97" s="10"/>
    </row>
    <row r="98" spans="1:14" x14ac:dyDescent="0.4">
      <c r="A98" s="4" t="s">
        <v>8</v>
      </c>
      <c r="D98" s="6"/>
      <c r="E98" s="5"/>
      <c r="F98" s="6" t="s">
        <v>9</v>
      </c>
      <c r="J98" s="2"/>
      <c r="K98" s="7"/>
      <c r="L98" s="5"/>
      <c r="M98" s="5"/>
      <c r="N98" s="10"/>
    </row>
    <row r="99" spans="1:14" x14ac:dyDescent="0.4">
      <c r="A99" s="1" t="s">
        <v>157</v>
      </c>
      <c r="D99" s="6">
        <v>56688.69</v>
      </c>
      <c r="E99" s="5"/>
      <c r="F99" s="7"/>
      <c r="J99" s="2"/>
      <c r="K99" s="5"/>
      <c r="L99" s="5"/>
      <c r="M99" s="5"/>
      <c r="N99" s="10"/>
    </row>
    <row r="100" spans="1:14" x14ac:dyDescent="0.4">
      <c r="D100" s="2"/>
      <c r="E100" s="5"/>
      <c r="F100" s="7"/>
      <c r="H100" s="4"/>
      <c r="J100" s="2"/>
      <c r="K100" s="5"/>
      <c r="L100" s="5"/>
      <c r="M100" s="7"/>
      <c r="N100" s="10"/>
    </row>
    <row r="101" spans="1:14" x14ac:dyDescent="0.4">
      <c r="A101" s="1" t="s">
        <v>49</v>
      </c>
      <c r="D101" s="2"/>
      <c r="E101" s="5"/>
      <c r="F101" s="69">
        <v>6.5</v>
      </c>
      <c r="J101" s="2"/>
      <c r="K101" s="5"/>
      <c r="L101" s="5"/>
      <c r="M101" s="5"/>
      <c r="N101" s="10"/>
    </row>
    <row r="102" spans="1:14" x14ac:dyDescent="0.4">
      <c r="A102" s="4" t="s">
        <v>8</v>
      </c>
      <c r="E102" s="5"/>
      <c r="F102" s="6" t="s">
        <v>9</v>
      </c>
      <c r="J102" s="2"/>
      <c r="K102" s="5"/>
      <c r="L102" s="5"/>
      <c r="M102" s="5"/>
      <c r="N102" s="10"/>
    </row>
    <row r="103" spans="1:14" x14ac:dyDescent="0.4">
      <c r="A103" s="1" t="s">
        <v>50</v>
      </c>
      <c r="D103" s="2"/>
      <c r="E103" s="5"/>
      <c r="F103" s="7"/>
      <c r="J103" s="2"/>
      <c r="K103" s="5"/>
      <c r="L103" s="5"/>
      <c r="M103" s="5"/>
      <c r="N103" s="10"/>
    </row>
    <row r="104" spans="1:14" x14ac:dyDescent="0.4">
      <c r="D104" s="2"/>
      <c r="E104" s="5"/>
      <c r="F104" s="7"/>
      <c r="J104" s="2"/>
      <c r="K104" s="5"/>
      <c r="L104" s="5"/>
      <c r="M104" s="5"/>
      <c r="N104" s="10"/>
    </row>
    <row r="105" spans="1:14" x14ac:dyDescent="0.4">
      <c r="D105" s="2"/>
      <c r="E105" s="5"/>
      <c r="F105" s="7"/>
      <c r="J105" s="2"/>
      <c r="K105" s="5"/>
      <c r="L105" s="5"/>
      <c r="M105" s="5"/>
      <c r="N105" s="10"/>
    </row>
    <row r="106" spans="1:14" x14ac:dyDescent="0.4">
      <c r="A106" s="1" t="s">
        <v>145</v>
      </c>
      <c r="D106" s="2"/>
      <c r="E106" s="5"/>
      <c r="F106" s="69">
        <f>SUM(D108:D109)</f>
        <v>2750</v>
      </c>
      <c r="J106" s="2"/>
      <c r="K106" s="5"/>
      <c r="L106" s="5"/>
      <c r="M106" s="5"/>
      <c r="N106" s="10"/>
    </row>
    <row r="107" spans="1:14" x14ac:dyDescent="0.4">
      <c r="A107" s="4" t="s">
        <v>8</v>
      </c>
      <c r="E107" s="5"/>
      <c r="F107" s="6" t="s">
        <v>9</v>
      </c>
      <c r="J107" s="2"/>
      <c r="K107" s="5"/>
      <c r="L107" s="5"/>
      <c r="M107" s="5"/>
      <c r="N107" s="10"/>
    </row>
    <row r="108" spans="1:14" x14ac:dyDescent="0.4">
      <c r="A108" s="1" t="s">
        <v>146</v>
      </c>
      <c r="D108" s="2">
        <v>2750</v>
      </c>
      <c r="E108" s="5"/>
      <c r="F108" s="7"/>
      <c r="J108" s="2"/>
      <c r="K108" s="5"/>
      <c r="L108" s="5"/>
      <c r="M108" s="5"/>
      <c r="N108" s="10"/>
    </row>
    <row r="109" spans="1:14" x14ac:dyDescent="0.4">
      <c r="D109" s="2"/>
      <c r="E109" s="5"/>
      <c r="F109" s="7"/>
      <c r="J109" s="2"/>
      <c r="K109" s="5"/>
      <c r="L109" s="5"/>
      <c r="M109" s="5"/>
      <c r="N109" s="10"/>
    </row>
    <row r="110" spans="1:14" x14ac:dyDescent="0.4">
      <c r="D110" s="2"/>
      <c r="E110" s="5"/>
      <c r="F110" s="7"/>
      <c r="J110" s="2"/>
      <c r="K110" s="5"/>
      <c r="L110" s="5"/>
      <c r="M110" s="5"/>
      <c r="N110" s="10"/>
    </row>
    <row r="111" spans="1:14" x14ac:dyDescent="0.4">
      <c r="A111" s="1" t="s">
        <v>137</v>
      </c>
      <c r="D111" s="2"/>
      <c r="E111" s="5"/>
      <c r="F111" s="69">
        <f>+D113+D114+D115</f>
        <v>515787.82</v>
      </c>
      <c r="J111" s="2"/>
      <c r="K111" s="7"/>
      <c r="L111" s="5"/>
      <c r="M111" s="7"/>
      <c r="N111" s="10"/>
    </row>
    <row r="112" spans="1:14" x14ac:dyDescent="0.4">
      <c r="A112" s="4" t="s">
        <v>8</v>
      </c>
      <c r="E112" s="5"/>
      <c r="F112" s="6" t="s">
        <v>9</v>
      </c>
      <c r="J112" s="2"/>
      <c r="K112" s="5"/>
      <c r="L112" s="5"/>
      <c r="M112" s="7"/>
      <c r="N112" s="10"/>
    </row>
    <row r="113" spans="1:14" x14ac:dyDescent="0.4">
      <c r="A113" s="1" t="s">
        <v>189</v>
      </c>
      <c r="D113" s="6">
        <v>14699</v>
      </c>
      <c r="E113" s="5"/>
      <c r="F113" s="7"/>
      <c r="H113" s="4"/>
      <c r="J113" s="2"/>
      <c r="K113" s="5"/>
      <c r="L113" s="5"/>
      <c r="M113" s="7"/>
      <c r="N113" s="10"/>
    </row>
    <row r="114" spans="1:14" x14ac:dyDescent="0.4">
      <c r="A114" s="1" t="s">
        <v>190</v>
      </c>
      <c r="D114" s="6">
        <v>255288</v>
      </c>
      <c r="E114" s="5"/>
      <c r="F114" s="7"/>
      <c r="J114" s="2"/>
      <c r="K114" s="5"/>
      <c r="L114" s="5"/>
      <c r="M114" s="5"/>
      <c r="N114" s="10"/>
    </row>
    <row r="115" spans="1:14" x14ac:dyDescent="0.4">
      <c r="A115" s="1" t="s">
        <v>191</v>
      </c>
      <c r="D115" s="6">
        <v>245800.82</v>
      </c>
      <c r="E115" s="5"/>
      <c r="F115" s="7"/>
      <c r="J115" s="2"/>
      <c r="K115" s="5"/>
      <c r="L115" s="5"/>
      <c r="M115" s="5"/>
      <c r="N115" s="10"/>
    </row>
    <row r="116" spans="1:14" x14ac:dyDescent="0.4">
      <c r="D116" s="6"/>
      <c r="E116" s="5"/>
      <c r="F116" s="7"/>
      <c r="J116" s="2"/>
      <c r="K116" s="5"/>
      <c r="L116" s="5"/>
      <c r="M116" s="5"/>
      <c r="N116" s="10"/>
    </row>
    <row r="117" spans="1:14" x14ac:dyDescent="0.4">
      <c r="D117" s="6"/>
      <c r="E117" s="5"/>
      <c r="F117" s="7"/>
      <c r="J117" s="2"/>
      <c r="K117" s="5"/>
      <c r="L117" s="5"/>
      <c r="M117" s="5"/>
      <c r="N117" s="10"/>
    </row>
    <row r="118" spans="1:14" x14ac:dyDescent="0.4">
      <c r="A118" s="1" t="s">
        <v>138</v>
      </c>
      <c r="D118" s="2"/>
      <c r="E118" s="5"/>
      <c r="F118" s="69">
        <v>4000</v>
      </c>
      <c r="J118" s="2"/>
      <c r="K118" s="7"/>
      <c r="L118" s="5"/>
      <c r="M118" s="7"/>
      <c r="N118" s="10"/>
    </row>
    <row r="119" spans="1:14" x14ac:dyDescent="0.4">
      <c r="A119" s="4" t="s">
        <v>8</v>
      </c>
      <c r="E119" s="5"/>
      <c r="F119" s="6" t="s">
        <v>9</v>
      </c>
      <c r="J119" s="2"/>
      <c r="K119" s="5"/>
      <c r="L119" s="5"/>
      <c r="M119" s="5"/>
      <c r="N119" s="10"/>
    </row>
    <row r="120" spans="1:14" x14ac:dyDescent="0.4">
      <c r="D120" s="6"/>
      <c r="E120" s="5"/>
      <c r="F120" s="7"/>
      <c r="K120" s="6"/>
      <c r="L120" s="5"/>
      <c r="M120" s="5"/>
      <c r="N120" s="10"/>
    </row>
    <row r="121" spans="1:14" x14ac:dyDescent="0.4">
      <c r="D121" s="6"/>
      <c r="E121" s="5"/>
      <c r="F121" s="7"/>
      <c r="H121" s="4"/>
      <c r="K121" s="6"/>
      <c r="L121" s="5"/>
      <c r="M121" s="7"/>
      <c r="N121" s="10"/>
    </row>
    <row r="122" spans="1:14" x14ac:dyDescent="0.4">
      <c r="D122" s="6"/>
      <c r="E122" s="5"/>
      <c r="F122" s="5"/>
      <c r="K122" s="6"/>
      <c r="L122" s="5"/>
      <c r="M122" s="5"/>
      <c r="N122" s="10"/>
    </row>
    <row r="123" spans="1:14" x14ac:dyDescent="0.4">
      <c r="A123" s="1" t="s">
        <v>51</v>
      </c>
      <c r="D123" s="2"/>
      <c r="E123" s="5"/>
      <c r="F123" s="69">
        <f>SUM(D125:D126)</f>
        <v>335577.58</v>
      </c>
      <c r="K123" s="6"/>
      <c r="L123" s="5"/>
      <c r="M123" s="5"/>
      <c r="N123" s="10"/>
    </row>
    <row r="124" spans="1:14" x14ac:dyDescent="0.4">
      <c r="A124" s="4" t="s">
        <v>8</v>
      </c>
      <c r="E124" s="5"/>
      <c r="F124" s="6" t="s">
        <v>9</v>
      </c>
      <c r="K124" s="6"/>
      <c r="L124" s="5"/>
      <c r="M124" s="5"/>
      <c r="N124" s="10"/>
    </row>
    <row r="125" spans="1:14" x14ac:dyDescent="0.4">
      <c r="A125" s="1" t="s">
        <v>52</v>
      </c>
      <c r="D125" s="2">
        <v>50</v>
      </c>
      <c r="E125" s="5"/>
      <c r="F125" s="7"/>
      <c r="J125" s="2"/>
      <c r="K125" s="5"/>
      <c r="L125" s="5"/>
      <c r="M125" s="5"/>
      <c r="N125" s="10"/>
    </row>
    <row r="126" spans="1:14" x14ac:dyDescent="0.4">
      <c r="A126" s="1" t="s">
        <v>53</v>
      </c>
      <c r="D126" s="2">
        <v>335527.58</v>
      </c>
      <c r="E126" s="5"/>
      <c r="F126" s="5"/>
      <c r="J126" s="2"/>
      <c r="K126" s="7"/>
      <c r="L126" s="5"/>
      <c r="M126" s="5"/>
      <c r="N126" s="10"/>
    </row>
    <row r="127" spans="1:14" x14ac:dyDescent="0.4">
      <c r="D127" s="6" t="s">
        <v>43</v>
      </c>
      <c r="E127" s="5"/>
      <c r="F127" s="5"/>
      <c r="J127" s="2"/>
      <c r="K127" s="7"/>
      <c r="L127" s="5"/>
      <c r="M127" s="5"/>
    </row>
    <row r="128" spans="1:14" x14ac:dyDescent="0.4">
      <c r="D128" s="6"/>
      <c r="E128" s="5"/>
      <c r="F128" s="5"/>
      <c r="J128" s="2"/>
      <c r="K128" s="7"/>
      <c r="L128" s="5"/>
    </row>
    <row r="129" spans="1:14" x14ac:dyDescent="0.4">
      <c r="A129" s="1" t="s">
        <v>54</v>
      </c>
      <c r="D129" s="6"/>
      <c r="E129" s="5"/>
      <c r="F129" s="69">
        <f>-(D131+D132)</f>
        <v>-335577.58</v>
      </c>
      <c r="J129" s="2"/>
      <c r="K129" s="7"/>
      <c r="L129" s="5"/>
      <c r="M129" s="5"/>
    </row>
    <row r="130" spans="1:14" x14ac:dyDescent="0.4">
      <c r="A130" s="4" t="s">
        <v>8</v>
      </c>
      <c r="E130" s="5"/>
      <c r="F130" s="6" t="s">
        <v>9</v>
      </c>
      <c r="K130" s="6"/>
      <c r="L130" s="5"/>
      <c r="M130" s="5"/>
    </row>
    <row r="131" spans="1:14" x14ac:dyDescent="0.4">
      <c r="A131" s="1" t="s">
        <v>52</v>
      </c>
      <c r="D131" s="2">
        <v>50</v>
      </c>
      <c r="E131" s="5"/>
      <c r="F131" s="7"/>
      <c r="K131" s="6"/>
      <c r="L131" s="5"/>
      <c r="N131" s="10"/>
    </row>
    <row r="132" spans="1:14" x14ac:dyDescent="0.4">
      <c r="A132" s="1" t="s">
        <v>53</v>
      </c>
      <c r="D132" s="2">
        <v>335527.58</v>
      </c>
      <c r="E132" s="5"/>
      <c r="F132" s="5"/>
      <c r="K132" s="6"/>
      <c r="L132" s="5"/>
      <c r="M132" s="5"/>
      <c r="N132" s="10"/>
    </row>
    <row r="133" spans="1:14" x14ac:dyDescent="0.4">
      <c r="D133" s="6" t="s">
        <v>55</v>
      </c>
      <c r="E133" s="5"/>
      <c r="F133" s="5"/>
      <c r="J133" s="2"/>
      <c r="K133" s="7"/>
      <c r="L133" s="5"/>
      <c r="M133" s="7"/>
      <c r="N133" s="10"/>
    </row>
    <row r="134" spans="1:14" x14ac:dyDescent="0.4">
      <c r="D134" s="6"/>
      <c r="E134" s="5"/>
      <c r="F134" s="5"/>
      <c r="J134" s="2"/>
      <c r="K134" s="5"/>
      <c r="L134" s="5"/>
      <c r="N134" s="10"/>
    </row>
    <row r="135" spans="1:14" x14ac:dyDescent="0.4">
      <c r="D135" s="6"/>
      <c r="E135" s="5"/>
      <c r="F135" s="69"/>
      <c r="H135" s="4"/>
      <c r="J135" s="2"/>
      <c r="K135" s="7"/>
      <c r="L135" s="5"/>
      <c r="M135" s="7"/>
    </row>
    <row r="136" spans="1:14" x14ac:dyDescent="0.4">
      <c r="A136" s="4"/>
      <c r="E136" s="5"/>
      <c r="F136" s="6"/>
      <c r="K136" s="7"/>
      <c r="L136" s="5"/>
      <c r="M136" s="5"/>
    </row>
    <row r="137" spans="1:14" x14ac:dyDescent="0.4">
      <c r="D137" s="2"/>
      <c r="E137" s="5"/>
      <c r="F137" s="5"/>
      <c r="J137" s="2"/>
      <c r="K137" s="7"/>
      <c r="L137" s="5"/>
      <c r="M137" s="5"/>
    </row>
    <row r="138" spans="1:14" x14ac:dyDescent="0.4">
      <c r="A138" s="4" t="s">
        <v>173</v>
      </c>
      <c r="D138" s="2"/>
      <c r="E138" s="10"/>
      <c r="F138" s="5"/>
      <c r="K138" s="7"/>
      <c r="L138" s="5"/>
      <c r="M138" s="5"/>
    </row>
    <row r="139" spans="1:14" x14ac:dyDescent="0.4">
      <c r="A139" s="1" t="s">
        <v>56</v>
      </c>
      <c r="E139" s="10"/>
      <c r="F139" s="5">
        <f>F106+F10+F18+F62++F73+F79+F84+F91+F97+F101+F111+F118+F123+F129</f>
        <v>18797499.550000001</v>
      </c>
      <c r="J139" s="2"/>
      <c r="K139" s="7"/>
      <c r="L139" s="5"/>
      <c r="M139" s="5">
        <f>+M10+M21+M29+M38+M45+M50+M81+M85+M88</f>
        <v>18797499.550000004</v>
      </c>
    </row>
    <row r="140" spans="1:14" x14ac:dyDescent="0.4">
      <c r="A140" s="4" t="s">
        <v>57</v>
      </c>
      <c r="E140" s="10"/>
      <c r="F140" s="5"/>
      <c r="K140" s="6"/>
      <c r="L140" s="5"/>
      <c r="M140" s="5"/>
    </row>
    <row r="141" spans="1:14" x14ac:dyDescent="0.4">
      <c r="E141" s="10"/>
      <c r="F141" s="5"/>
      <c r="H141" s="4"/>
      <c r="K141" s="6"/>
      <c r="L141" s="5"/>
      <c r="M141" s="7"/>
    </row>
    <row r="142" spans="1:14" x14ac:dyDescent="0.4">
      <c r="E142" s="10"/>
      <c r="F142" s="5"/>
      <c r="K142" s="6"/>
      <c r="L142" s="5"/>
      <c r="M142" s="5"/>
    </row>
    <row r="143" spans="1:14" x14ac:dyDescent="0.4">
      <c r="E143" s="10"/>
      <c r="F143" s="5"/>
      <c r="K143" s="6"/>
      <c r="L143" s="5"/>
      <c r="M143" s="11">
        <f>M139-F139</f>
        <v>0</v>
      </c>
    </row>
    <row r="144" spans="1:14" x14ac:dyDescent="0.4">
      <c r="E144" s="10"/>
      <c r="F144" s="5"/>
      <c r="J144" s="2"/>
      <c r="K144" s="5"/>
      <c r="L144" s="5"/>
      <c r="M144" s="5"/>
    </row>
    <row r="145" spans="5:13" x14ac:dyDescent="0.4">
      <c r="E145" s="10"/>
      <c r="F145" s="5"/>
      <c r="J145" s="2"/>
      <c r="K145" s="5"/>
      <c r="L145" s="5"/>
      <c r="M145" s="5"/>
    </row>
    <row r="146" spans="5:13" x14ac:dyDescent="0.4">
      <c r="E146" s="10"/>
      <c r="F146" s="5"/>
      <c r="J146" s="2"/>
      <c r="K146" s="7"/>
      <c r="L146" s="5"/>
      <c r="M146" s="5"/>
    </row>
    <row r="147" spans="5:13" x14ac:dyDescent="0.4">
      <c r="E147" s="10"/>
      <c r="F147" s="5"/>
      <c r="H147" s="4"/>
      <c r="J147" s="2"/>
      <c r="K147" s="7"/>
      <c r="L147" s="5"/>
      <c r="M147" s="5"/>
    </row>
    <row r="148" spans="5:13" x14ac:dyDescent="0.4">
      <c r="E148" s="10"/>
      <c r="F148" s="5"/>
      <c r="J148" s="2"/>
      <c r="K148" s="5"/>
      <c r="L148" s="5"/>
      <c r="M148" s="5"/>
    </row>
    <row r="149" spans="5:13" x14ac:dyDescent="0.4">
      <c r="E149" s="10"/>
      <c r="F149" s="5"/>
      <c r="J149" s="2"/>
      <c r="K149" s="5"/>
      <c r="L149" s="5"/>
      <c r="M149" s="7"/>
    </row>
    <row r="150" spans="5:13" x14ac:dyDescent="0.4">
      <c r="E150" s="10"/>
      <c r="F150" s="5"/>
      <c r="J150" s="2"/>
      <c r="K150" s="5"/>
      <c r="L150" s="5"/>
      <c r="M150" s="5"/>
    </row>
    <row r="151" spans="5:13" x14ac:dyDescent="0.4">
      <c r="E151" s="10"/>
      <c r="F151" s="5"/>
      <c r="K151" s="5"/>
      <c r="L151" s="5"/>
      <c r="M151" s="5"/>
    </row>
    <row r="152" spans="5:13" x14ac:dyDescent="0.4">
      <c r="E152" s="10"/>
      <c r="F152" s="5"/>
      <c r="K152" s="7"/>
      <c r="L152" s="5"/>
      <c r="M152" s="7"/>
    </row>
    <row r="153" spans="5:13" x14ac:dyDescent="0.4">
      <c r="F153" s="5"/>
      <c r="H153" s="4"/>
      <c r="J153" s="2"/>
      <c r="K153" s="7"/>
      <c r="L153" s="5"/>
      <c r="M153" s="7"/>
    </row>
    <row r="154" spans="5:13" x14ac:dyDescent="0.4">
      <c r="F154" s="5"/>
      <c r="J154" s="2"/>
      <c r="K154" s="7"/>
      <c r="L154" s="5"/>
      <c r="M154" s="5"/>
    </row>
    <row r="155" spans="5:13" x14ac:dyDescent="0.4">
      <c r="F155" s="5"/>
      <c r="J155" s="2"/>
      <c r="K155" s="5"/>
      <c r="L155" s="5"/>
      <c r="M155" s="5"/>
    </row>
    <row r="156" spans="5:13" x14ac:dyDescent="0.4">
      <c r="J156" s="2"/>
      <c r="K156" s="5"/>
      <c r="L156" s="5"/>
      <c r="M156" s="7"/>
    </row>
    <row r="157" spans="5:13" x14ac:dyDescent="0.4">
      <c r="K157" s="5"/>
      <c r="L157" s="5"/>
      <c r="M157" s="5"/>
    </row>
    <row r="158" spans="5:13" x14ac:dyDescent="0.4">
      <c r="K158" s="5"/>
      <c r="L158" s="5"/>
      <c r="M158" s="7"/>
    </row>
    <row r="159" spans="5:13" x14ac:dyDescent="0.4">
      <c r="K159" s="5"/>
      <c r="L159" s="5"/>
      <c r="M159" s="7"/>
    </row>
    <row r="160" spans="5:13" x14ac:dyDescent="0.4">
      <c r="H160" s="4"/>
      <c r="J160" s="2"/>
      <c r="K160" s="5"/>
      <c r="L160" s="5"/>
      <c r="M160" s="7"/>
    </row>
    <row r="161" spans="8:13" x14ac:dyDescent="0.4">
      <c r="J161" s="2"/>
      <c r="K161" s="5"/>
      <c r="L161" s="5"/>
      <c r="M161" s="7"/>
    </row>
    <row r="162" spans="8:13" x14ac:dyDescent="0.4">
      <c r="J162" s="2"/>
      <c r="K162" s="5"/>
      <c r="L162" s="5"/>
      <c r="M162" s="5"/>
    </row>
    <row r="163" spans="8:13" x14ac:dyDescent="0.4">
      <c r="K163" s="5"/>
      <c r="L163" s="5"/>
      <c r="M163" s="7"/>
    </row>
    <row r="164" spans="8:13" x14ac:dyDescent="0.4">
      <c r="K164" s="5"/>
      <c r="L164" s="5"/>
      <c r="M164" s="5"/>
    </row>
    <row r="165" spans="8:13" x14ac:dyDescent="0.4">
      <c r="K165" s="5"/>
      <c r="L165" s="5"/>
      <c r="M165" s="7"/>
    </row>
    <row r="166" spans="8:13" x14ac:dyDescent="0.4">
      <c r="K166" s="5"/>
      <c r="L166" s="5"/>
      <c r="M166" s="7"/>
    </row>
    <row r="167" spans="8:13" x14ac:dyDescent="0.4">
      <c r="H167" s="4"/>
      <c r="K167" s="5"/>
      <c r="L167" s="5"/>
      <c r="M167" s="5"/>
    </row>
    <row r="168" spans="8:13" x14ac:dyDescent="0.4">
      <c r="K168" s="5"/>
      <c r="L168" s="5"/>
      <c r="M168" s="7"/>
    </row>
    <row r="169" spans="8:13" x14ac:dyDescent="0.4">
      <c r="K169" s="5"/>
      <c r="L169" s="5"/>
      <c r="M169" s="7"/>
    </row>
    <row r="170" spans="8:13" x14ac:dyDescent="0.4">
      <c r="K170" s="5"/>
      <c r="L170" s="5"/>
      <c r="M170" s="5"/>
    </row>
    <row r="171" spans="8:13" x14ac:dyDescent="0.4">
      <c r="K171" s="5"/>
      <c r="L171" s="5"/>
      <c r="M171" s="5"/>
    </row>
    <row r="172" spans="8:13" x14ac:dyDescent="0.4">
      <c r="K172" s="5"/>
      <c r="L172" s="5"/>
      <c r="M172" s="7"/>
    </row>
    <row r="173" spans="8:13" x14ac:dyDescent="0.4">
      <c r="J173" s="2"/>
      <c r="K173" s="5"/>
      <c r="L173" s="5"/>
      <c r="M173" s="7"/>
    </row>
    <row r="174" spans="8:13" x14ac:dyDescent="0.4">
      <c r="J174" s="2"/>
      <c r="K174" s="7"/>
      <c r="L174" s="5"/>
      <c r="M174" s="7"/>
    </row>
    <row r="175" spans="8:13" x14ac:dyDescent="0.4">
      <c r="J175" s="2"/>
      <c r="K175" s="7"/>
      <c r="L175" s="5"/>
      <c r="M175" s="7"/>
    </row>
    <row r="176" spans="8:13" x14ac:dyDescent="0.4">
      <c r="J176" s="2"/>
      <c r="K176" s="7"/>
      <c r="L176" s="5"/>
      <c r="M176" s="7"/>
    </row>
    <row r="177" spans="8:13" x14ac:dyDescent="0.4">
      <c r="J177" s="2"/>
      <c r="K177" s="7"/>
      <c r="L177" s="5"/>
      <c r="M177" s="5"/>
    </row>
    <row r="178" spans="8:13" x14ac:dyDescent="0.4">
      <c r="J178" s="2"/>
      <c r="K178" s="7"/>
      <c r="L178" s="5"/>
      <c r="M178" s="5"/>
    </row>
    <row r="179" spans="8:13" x14ac:dyDescent="0.4">
      <c r="K179" s="5"/>
      <c r="L179" s="5"/>
      <c r="M179" s="5"/>
    </row>
    <row r="180" spans="8:13" x14ac:dyDescent="0.4">
      <c r="K180" s="5"/>
      <c r="L180" s="5"/>
      <c r="M180" s="5"/>
    </row>
    <row r="181" spans="8:13" x14ac:dyDescent="0.4">
      <c r="K181" s="5"/>
      <c r="L181" s="5"/>
      <c r="M181" s="5"/>
    </row>
    <row r="182" spans="8:13" x14ac:dyDescent="0.4">
      <c r="J182" s="2"/>
      <c r="K182" s="5"/>
      <c r="L182" s="5"/>
      <c r="M182" s="5"/>
    </row>
    <row r="183" spans="8:13" x14ac:dyDescent="0.4">
      <c r="J183" s="2"/>
      <c r="K183" s="5"/>
      <c r="L183" s="5"/>
      <c r="M183" s="7"/>
    </row>
    <row r="184" spans="8:13" x14ac:dyDescent="0.4">
      <c r="J184" s="2"/>
      <c r="K184" s="5"/>
      <c r="L184" s="5"/>
      <c r="M184" s="5"/>
    </row>
    <row r="185" spans="8:13" x14ac:dyDescent="0.4">
      <c r="H185" s="4"/>
      <c r="J185" s="2"/>
      <c r="K185" s="7"/>
      <c r="L185" s="5"/>
      <c r="M185" s="5"/>
    </row>
    <row r="186" spans="8:13" x14ac:dyDescent="0.4">
      <c r="J186" s="2"/>
      <c r="K186" s="7"/>
      <c r="L186" s="5"/>
      <c r="M186" s="5"/>
    </row>
    <row r="187" spans="8:13" x14ac:dyDescent="0.4">
      <c r="J187" s="2"/>
      <c r="K187" s="7"/>
      <c r="L187" s="5"/>
      <c r="M187" s="5"/>
    </row>
    <row r="188" spans="8:13" x14ac:dyDescent="0.4">
      <c r="J188" s="2"/>
      <c r="K188" s="5"/>
      <c r="L188" s="5"/>
      <c r="M188" s="7"/>
    </row>
    <row r="189" spans="8:13" x14ac:dyDescent="0.4">
      <c r="H189" s="4"/>
      <c r="J189" s="2"/>
      <c r="K189" s="5"/>
      <c r="L189" s="5"/>
      <c r="M189" s="7"/>
    </row>
    <row r="190" spans="8:13" x14ac:dyDescent="0.4">
      <c r="J190" s="2"/>
      <c r="K190" s="5"/>
      <c r="L190" s="5"/>
      <c r="M190" s="5"/>
    </row>
    <row r="191" spans="8:13" x14ac:dyDescent="0.4">
      <c r="J191" s="2"/>
      <c r="K191" s="5"/>
      <c r="L191" s="5"/>
      <c r="M191" s="7"/>
    </row>
    <row r="192" spans="8:13" x14ac:dyDescent="0.4">
      <c r="J192" s="2"/>
      <c r="K192" s="5"/>
      <c r="L192" s="5"/>
      <c r="M192" s="7"/>
    </row>
    <row r="193" spans="10:13" x14ac:dyDescent="0.4">
      <c r="J193" s="2"/>
      <c r="K193" s="5"/>
      <c r="L193" s="5"/>
      <c r="M193" s="5"/>
    </row>
    <row r="194" spans="10:13" x14ac:dyDescent="0.4">
      <c r="J194" s="2"/>
      <c r="K194" s="5"/>
      <c r="L194" s="5"/>
      <c r="M194" s="7"/>
    </row>
    <row r="195" spans="10:13" x14ac:dyDescent="0.4">
      <c r="J195" s="2"/>
      <c r="K195" s="5"/>
      <c r="L195" s="5"/>
      <c r="M195" s="7"/>
    </row>
    <row r="196" spans="10:13" x14ac:dyDescent="0.4">
      <c r="J196" s="2"/>
      <c r="K196" s="5"/>
      <c r="L196" s="5"/>
      <c r="M196" s="7"/>
    </row>
    <row r="197" spans="10:13" x14ac:dyDescent="0.4">
      <c r="J197" s="2"/>
      <c r="L197" s="5"/>
      <c r="M197" s="7"/>
    </row>
    <row r="198" spans="10:13" x14ac:dyDescent="0.4">
      <c r="J198" s="2"/>
      <c r="L198" s="5"/>
      <c r="M198" s="5"/>
    </row>
    <row r="199" spans="10:13" x14ac:dyDescent="0.4">
      <c r="J199" s="2"/>
      <c r="L199" s="5"/>
      <c r="M199" s="7"/>
    </row>
    <row r="200" spans="10:13" x14ac:dyDescent="0.4">
      <c r="J200" s="2"/>
      <c r="L200" s="2"/>
      <c r="M200" s="5"/>
    </row>
    <row r="201" spans="10:13" x14ac:dyDescent="0.4">
      <c r="J201" s="2"/>
      <c r="L201" s="2"/>
      <c r="M201" s="5"/>
    </row>
    <row r="202" spans="10:13" x14ac:dyDescent="0.4">
      <c r="J202" s="2"/>
      <c r="L202" s="2"/>
      <c r="M202" s="5"/>
    </row>
    <row r="203" spans="10:13" x14ac:dyDescent="0.4">
      <c r="J203" s="2"/>
      <c r="L203" s="2"/>
      <c r="M203" s="5"/>
    </row>
    <row r="204" spans="10:13" x14ac:dyDescent="0.4">
      <c r="J204" s="2"/>
      <c r="L204" s="2"/>
      <c r="M204" s="5"/>
    </row>
    <row r="205" spans="10:13" x14ac:dyDescent="0.4">
      <c r="J205" s="2"/>
      <c r="L205" s="2"/>
      <c r="M205" s="5"/>
    </row>
    <row r="206" spans="10:13" x14ac:dyDescent="0.4">
      <c r="J206" s="2"/>
      <c r="L206" s="2"/>
      <c r="M206" s="7"/>
    </row>
    <row r="207" spans="10:13" x14ac:dyDescent="0.4">
      <c r="J207" s="2"/>
      <c r="L207" s="2"/>
      <c r="M207" s="5"/>
    </row>
    <row r="208" spans="10:13" x14ac:dyDescent="0.4">
      <c r="J208" s="2"/>
      <c r="L208" s="2"/>
      <c r="M208" s="5"/>
    </row>
    <row r="209" spans="10:13" x14ac:dyDescent="0.4">
      <c r="J209" s="2"/>
      <c r="L209" s="2"/>
      <c r="M209" s="7"/>
    </row>
    <row r="210" spans="10:13" x14ac:dyDescent="0.4">
      <c r="J210" s="2"/>
      <c r="L210" s="2"/>
      <c r="M210" s="5"/>
    </row>
    <row r="211" spans="10:13" x14ac:dyDescent="0.4">
      <c r="J211" s="2"/>
      <c r="L211" s="2"/>
      <c r="M211" s="5"/>
    </row>
    <row r="212" spans="10:13" x14ac:dyDescent="0.4">
      <c r="J212" s="2"/>
      <c r="L212" s="2"/>
      <c r="M212" s="5"/>
    </row>
    <row r="213" spans="10:13" x14ac:dyDescent="0.4">
      <c r="J213" s="2"/>
      <c r="L213" s="2"/>
      <c r="M213" s="2"/>
    </row>
    <row r="214" spans="10:13" x14ac:dyDescent="0.4">
      <c r="J214" s="2"/>
      <c r="L214" s="2"/>
      <c r="M214" s="2"/>
    </row>
    <row r="215" spans="10:13" x14ac:dyDescent="0.4">
      <c r="J215" s="2"/>
      <c r="L215" s="2"/>
      <c r="M215" s="2"/>
    </row>
    <row r="216" spans="10:13" x14ac:dyDescent="0.4">
      <c r="J216" s="2"/>
      <c r="L216" s="2"/>
      <c r="M216" s="2"/>
    </row>
    <row r="217" spans="10:13" x14ac:dyDescent="0.4">
      <c r="J217" s="2"/>
      <c r="L217" s="2"/>
      <c r="M217" s="2"/>
    </row>
    <row r="218" spans="10:13" x14ac:dyDescent="0.4">
      <c r="J218" s="2"/>
      <c r="L218" s="2"/>
      <c r="M218" s="7"/>
    </row>
    <row r="219" spans="10:13" x14ac:dyDescent="0.4">
      <c r="J219" s="2"/>
      <c r="L219" s="2"/>
      <c r="M219" s="2"/>
    </row>
    <row r="220" spans="10:13" x14ac:dyDescent="0.4">
      <c r="J220" s="2"/>
      <c r="L220" s="2"/>
      <c r="M220" s="2"/>
    </row>
    <row r="221" spans="10:13" x14ac:dyDescent="0.4">
      <c r="J221" s="2"/>
      <c r="L221" s="2"/>
      <c r="M221" s="2"/>
    </row>
    <row r="222" spans="10:13" x14ac:dyDescent="0.4">
      <c r="J222" s="2"/>
      <c r="L222" s="2"/>
      <c r="M222" s="2"/>
    </row>
    <row r="223" spans="10:13" x14ac:dyDescent="0.4">
      <c r="J223" s="2"/>
      <c r="L223" s="2"/>
      <c r="M223" s="2"/>
    </row>
    <row r="224" spans="10:13" x14ac:dyDescent="0.4">
      <c r="J224" s="2"/>
      <c r="L224" s="2"/>
      <c r="M224" s="2"/>
    </row>
    <row r="225" spans="10:13" x14ac:dyDescent="0.4">
      <c r="J225" s="2"/>
      <c r="L225" s="2"/>
      <c r="M225" s="2"/>
    </row>
    <row r="226" spans="10:13" x14ac:dyDescent="0.4">
      <c r="J226" s="2"/>
      <c r="L226" s="2"/>
      <c r="M226" s="2"/>
    </row>
    <row r="227" spans="10:13" x14ac:dyDescent="0.4">
      <c r="J227" s="2"/>
      <c r="L227" s="2"/>
      <c r="M227" s="2"/>
    </row>
    <row r="228" spans="10:13" x14ac:dyDescent="0.4">
      <c r="J228" s="2"/>
      <c r="L228" s="2"/>
      <c r="M228" s="2"/>
    </row>
    <row r="229" spans="10:13" x14ac:dyDescent="0.4">
      <c r="J229" s="2"/>
      <c r="L229" s="2"/>
      <c r="M229" s="2"/>
    </row>
    <row r="230" spans="10:13" x14ac:dyDescent="0.4">
      <c r="J230" s="2"/>
      <c r="L230" s="2"/>
      <c r="M230" s="2"/>
    </row>
    <row r="231" spans="10:13" x14ac:dyDescent="0.4">
      <c r="J231" s="2"/>
      <c r="L231" s="2"/>
      <c r="M231" s="2"/>
    </row>
    <row r="232" spans="10:13" x14ac:dyDescent="0.4">
      <c r="J232" s="2"/>
      <c r="L232" s="2"/>
      <c r="M232" s="2"/>
    </row>
    <row r="233" spans="10:13" x14ac:dyDescent="0.4">
      <c r="J233" s="2"/>
      <c r="L233" s="2"/>
      <c r="M233" s="2"/>
    </row>
    <row r="234" spans="10:13" x14ac:dyDescent="0.4">
      <c r="J234" s="2"/>
      <c r="L234" s="2"/>
      <c r="M234" s="2"/>
    </row>
    <row r="235" spans="10:13" x14ac:dyDescent="0.4">
      <c r="J235" s="2"/>
      <c r="L235" s="2"/>
      <c r="M235" s="2"/>
    </row>
    <row r="236" spans="10:13" x14ac:dyDescent="0.4">
      <c r="J236" s="2"/>
      <c r="L236" s="2"/>
      <c r="M236" s="2"/>
    </row>
    <row r="237" spans="10:13" x14ac:dyDescent="0.4">
      <c r="J237" s="2"/>
      <c r="L237" s="2"/>
      <c r="M237" s="2"/>
    </row>
    <row r="238" spans="10:13" x14ac:dyDescent="0.4">
      <c r="J238" s="2"/>
      <c r="L238" s="2"/>
      <c r="M238" s="2"/>
    </row>
    <row r="239" spans="10:13" x14ac:dyDescent="0.4">
      <c r="J239" s="2"/>
      <c r="L239" s="2"/>
      <c r="M239" s="2"/>
    </row>
    <row r="240" spans="10:13" x14ac:dyDescent="0.4">
      <c r="J240" s="2"/>
      <c r="L240" s="2"/>
      <c r="M240" s="2"/>
    </row>
    <row r="241" spans="10:13" x14ac:dyDescent="0.4">
      <c r="J241" s="2"/>
      <c r="L241" s="2"/>
      <c r="M241" s="2"/>
    </row>
    <row r="242" spans="10:13" x14ac:dyDescent="0.4">
      <c r="J242" s="2"/>
      <c r="L242" s="2"/>
      <c r="M242" s="2"/>
    </row>
    <row r="243" spans="10:13" x14ac:dyDescent="0.4">
      <c r="J243" s="2"/>
      <c r="L243" s="2"/>
      <c r="M243" s="2"/>
    </row>
    <row r="244" spans="10:13" x14ac:dyDescent="0.4">
      <c r="J244" s="2"/>
      <c r="L244" s="2"/>
      <c r="M244" s="2"/>
    </row>
    <row r="245" spans="10:13" x14ac:dyDescent="0.4">
      <c r="J245" s="2"/>
      <c r="L245" s="2"/>
      <c r="M245" s="2"/>
    </row>
    <row r="246" spans="10:13" x14ac:dyDescent="0.4">
      <c r="J246" s="2"/>
      <c r="L246" s="2"/>
      <c r="M246" s="2"/>
    </row>
    <row r="247" spans="10:13" x14ac:dyDescent="0.4">
      <c r="J247" s="2"/>
      <c r="L247" s="2"/>
      <c r="M247" s="2"/>
    </row>
    <row r="248" spans="10:13" x14ac:dyDescent="0.4">
      <c r="J248" s="2"/>
      <c r="L248" s="2"/>
      <c r="M248" s="2"/>
    </row>
    <row r="249" spans="10:13" x14ac:dyDescent="0.4">
      <c r="J249" s="2"/>
      <c r="L249" s="2"/>
      <c r="M249" s="2"/>
    </row>
    <row r="250" spans="10:13" x14ac:dyDescent="0.4">
      <c r="J250" s="2"/>
      <c r="L250" s="2"/>
      <c r="M250" s="2"/>
    </row>
    <row r="251" spans="10:13" x14ac:dyDescent="0.4">
      <c r="L251" s="2"/>
      <c r="M251" s="2"/>
    </row>
    <row r="252" spans="10:13" x14ac:dyDescent="0.4">
      <c r="L252" s="2"/>
      <c r="M252" s="2"/>
    </row>
    <row r="253" spans="10:13" x14ac:dyDescent="0.4">
      <c r="L253" s="2"/>
      <c r="M253" s="2"/>
    </row>
    <row r="254" spans="10:13" x14ac:dyDescent="0.4">
      <c r="L254" s="2"/>
      <c r="M254" s="2"/>
    </row>
    <row r="255" spans="10:13" x14ac:dyDescent="0.4">
      <c r="L255" s="2"/>
      <c r="M255" s="2"/>
    </row>
    <row r="256" spans="10:13" x14ac:dyDescent="0.4">
      <c r="L256" s="2"/>
      <c r="M256" s="2"/>
    </row>
    <row r="257" spans="12:13" x14ac:dyDescent="0.4">
      <c r="L257" s="2"/>
      <c r="M257" s="2"/>
    </row>
    <row r="258" spans="12:13" x14ac:dyDescent="0.4">
      <c r="L258" s="2"/>
      <c r="M258" s="2"/>
    </row>
    <row r="259" spans="12:13" x14ac:dyDescent="0.4">
      <c r="L259" s="2"/>
      <c r="M259" s="2"/>
    </row>
    <row r="260" spans="12:13" x14ac:dyDescent="0.4">
      <c r="L260" s="2"/>
      <c r="M260" s="2"/>
    </row>
    <row r="261" spans="12:13" x14ac:dyDescent="0.4">
      <c r="M261" s="2"/>
    </row>
    <row r="262" spans="12:13" x14ac:dyDescent="0.4">
      <c r="M262" s="2"/>
    </row>
    <row r="263" spans="12:13" x14ac:dyDescent="0.4">
      <c r="M263" s="2"/>
    </row>
    <row r="264" spans="12:13" x14ac:dyDescent="0.4">
      <c r="M264" s="2"/>
    </row>
    <row r="265" spans="12:13" x14ac:dyDescent="0.4">
      <c r="M265" s="2"/>
    </row>
    <row r="266" spans="12:13" x14ac:dyDescent="0.4">
      <c r="M266" s="2"/>
    </row>
    <row r="267" spans="12:13" x14ac:dyDescent="0.4">
      <c r="M267" s="2"/>
    </row>
    <row r="268" spans="12:13" x14ac:dyDescent="0.4">
      <c r="M268" s="2"/>
    </row>
    <row r="269" spans="12:13" x14ac:dyDescent="0.4">
      <c r="M269" s="2"/>
    </row>
    <row r="270" spans="12:13" x14ac:dyDescent="0.4">
      <c r="M270" s="2"/>
    </row>
    <row r="271" spans="12:13" x14ac:dyDescent="0.4">
      <c r="M271" s="2"/>
    </row>
    <row r="272" spans="12:13" x14ac:dyDescent="0.4">
      <c r="M272" s="2"/>
    </row>
    <row r="273" spans="13:13" x14ac:dyDescent="0.4">
      <c r="M273" s="2"/>
    </row>
    <row r="274" spans="13:13" x14ac:dyDescent="0.4">
      <c r="M274" s="2"/>
    </row>
    <row r="275" spans="13:13" x14ac:dyDescent="0.4">
      <c r="M275" s="2"/>
    </row>
  </sheetData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K52"/>
  <sheetViews>
    <sheetView topLeftCell="B39" zoomScale="70" zoomScaleNormal="70" workbookViewId="0">
      <selection activeCell="J62" sqref="J62"/>
    </sheetView>
  </sheetViews>
  <sheetFormatPr defaultColWidth="8.88671875" defaultRowHeight="13.8" x14ac:dyDescent="0.25"/>
  <cols>
    <col min="1" max="1" width="9.109375" style="12" customWidth="1"/>
    <col min="2" max="2" width="41.33203125" style="12" customWidth="1"/>
    <col min="3" max="3" width="10.109375" style="12" customWidth="1"/>
    <col min="4" max="4" width="4.5546875" style="12" customWidth="1"/>
    <col min="5" max="5" width="0.109375" style="12" customWidth="1"/>
    <col min="6" max="6" width="23.44140625" style="12" customWidth="1"/>
    <col min="7" max="7" width="12.6640625" style="12" hidden="1" customWidth="1"/>
    <col min="8" max="8" width="13.6640625" style="3" customWidth="1"/>
    <col min="9" max="9" width="15.6640625" style="3" customWidth="1"/>
    <col min="10" max="10" width="10.109375" style="3" bestFit="1" customWidth="1"/>
    <col min="11" max="11" width="11.6640625" style="3" customWidth="1"/>
    <col min="12" max="12" width="8.88671875" style="3" customWidth="1"/>
    <col min="13" max="13" width="9.109375" style="3" bestFit="1" customWidth="1"/>
    <col min="14" max="16384" width="8.88671875" style="3"/>
  </cols>
  <sheetData>
    <row r="4" spans="2:11" x14ac:dyDescent="0.25">
      <c r="B4" s="12" t="s">
        <v>58</v>
      </c>
    </row>
    <row r="5" spans="2:11" x14ac:dyDescent="0.25">
      <c r="B5" s="12" t="s">
        <v>59</v>
      </c>
    </row>
    <row r="8" spans="2:11" x14ac:dyDescent="0.25">
      <c r="B8" s="12" t="s">
        <v>60</v>
      </c>
      <c r="F8" s="61"/>
    </row>
    <row r="9" spans="2:11" x14ac:dyDescent="0.25">
      <c r="F9" s="62" t="s">
        <v>176</v>
      </c>
    </row>
    <row r="10" spans="2:11" x14ac:dyDescent="0.25">
      <c r="B10" s="12" t="s">
        <v>61</v>
      </c>
      <c r="F10" s="63"/>
      <c r="G10" s="14"/>
      <c r="I10" s="15"/>
    </row>
    <row r="11" spans="2:11" x14ac:dyDescent="0.25">
      <c r="B11" s="16" t="s">
        <v>62</v>
      </c>
      <c r="F11" s="63"/>
    </row>
    <row r="12" spans="2:11" x14ac:dyDescent="0.25">
      <c r="B12" s="16" t="s">
        <v>119</v>
      </c>
      <c r="F12" s="64"/>
      <c r="G12" s="17">
        <f>'[1]31.12.2019 BAĞIŞLAR VE GELİRLER'!$F$12-F12</f>
        <v>40000</v>
      </c>
      <c r="H12" s="17"/>
      <c r="I12" s="13"/>
    </row>
    <row r="13" spans="2:11" x14ac:dyDescent="0.25">
      <c r="B13" s="12" t="s">
        <v>63</v>
      </c>
      <c r="F13" s="64">
        <v>706000</v>
      </c>
      <c r="G13" s="17">
        <f>'[1]31.12.2019 BAĞIŞLAR VE GELİRLER'!$F$12-F13</f>
        <v>-666000</v>
      </c>
      <c r="H13" s="17"/>
      <c r="I13" s="13"/>
      <c r="J13" s="17"/>
      <c r="K13" s="17"/>
    </row>
    <row r="14" spans="2:11" x14ac:dyDescent="0.25">
      <c r="B14" s="12" t="s">
        <v>64</v>
      </c>
      <c r="F14" s="64">
        <v>14346940</v>
      </c>
      <c r="G14" s="17">
        <f>'[1]31.12.2019 BAĞIŞLAR VE GELİRLER'!$F$13-F14</f>
        <v>-13640165</v>
      </c>
      <c r="H14" s="17"/>
      <c r="I14" s="13"/>
      <c r="J14" s="17"/>
      <c r="K14" s="17"/>
    </row>
    <row r="15" spans="2:11" x14ac:dyDescent="0.25">
      <c r="B15" s="12" t="s">
        <v>120</v>
      </c>
      <c r="F15" s="64">
        <v>679409.48</v>
      </c>
      <c r="G15" s="17">
        <f>'[1]31.12.2019 BAĞIŞLAR VE GELİRLER'!$F$13-F15</f>
        <v>27365.520000000019</v>
      </c>
      <c r="H15" s="17"/>
      <c r="I15" s="13"/>
      <c r="J15" s="17"/>
      <c r="K15" s="17"/>
    </row>
    <row r="16" spans="2:11" x14ac:dyDescent="0.25">
      <c r="B16" s="12" t="s">
        <v>65</v>
      </c>
      <c r="F16" s="64">
        <v>131000</v>
      </c>
      <c r="G16" s="13">
        <f>'[1]31.12.2019 BAĞIŞLAR VE GELİRLER'!$F$14-F16</f>
        <v>-120500</v>
      </c>
      <c r="H16" s="17"/>
      <c r="I16" s="13"/>
      <c r="J16" s="17"/>
      <c r="K16" s="17"/>
    </row>
    <row r="17" spans="2:11" x14ac:dyDescent="0.25">
      <c r="B17" s="12" t="s">
        <v>199</v>
      </c>
      <c r="F17" s="64">
        <v>540200</v>
      </c>
      <c r="G17" s="13">
        <f>'[1]31.12.2019 BAĞIŞLAR VE GELİRLER'!$F$15-F18</f>
        <v>-52997.7</v>
      </c>
      <c r="H17" s="13"/>
      <c r="I17" s="13"/>
      <c r="J17" s="17"/>
      <c r="K17" s="17"/>
    </row>
    <row r="18" spans="2:11" x14ac:dyDescent="0.25">
      <c r="B18" s="12" t="s">
        <v>66</v>
      </c>
      <c r="F18" s="64">
        <v>118970</v>
      </c>
      <c r="G18" s="13" t="e">
        <f>'[1]31.12.2019 BAĞIŞLAR VE GELİRLER'!$F$16-#REF!</f>
        <v>#REF!</v>
      </c>
      <c r="H18" s="17"/>
      <c r="I18" s="13"/>
    </row>
    <row r="19" spans="2:11" x14ac:dyDescent="0.25">
      <c r="B19" s="12" t="s">
        <v>154</v>
      </c>
      <c r="F19" s="64">
        <v>1175728</v>
      </c>
      <c r="G19" s="13" t="e">
        <f>'[1]31.12.2019 BAĞIŞLAR VE GELİRLER'!$F$16-#REF!</f>
        <v>#REF!</v>
      </c>
      <c r="H19" s="17"/>
      <c r="I19" s="13"/>
    </row>
    <row r="20" spans="2:11" x14ac:dyDescent="0.25">
      <c r="B20" s="12" t="s">
        <v>121</v>
      </c>
      <c r="F20" s="64">
        <v>948100</v>
      </c>
      <c r="G20" s="13">
        <f>'[1]31.12.2019 BAĞIŞLAR VE GELİRLER'!$F$16-F22</f>
        <v>80270</v>
      </c>
      <c r="H20" s="17"/>
      <c r="I20" s="13"/>
    </row>
    <row r="21" spans="2:11" x14ac:dyDescent="0.25">
      <c r="B21" s="12" t="s">
        <v>169</v>
      </c>
      <c r="F21" s="64">
        <v>646963.80000000005</v>
      </c>
      <c r="G21" s="13">
        <f>'[1]31.12.2019 BAĞIŞLAR VE GELİRLER'!$F$16-F31</f>
        <v>105938.79000000001</v>
      </c>
      <c r="H21" s="17"/>
      <c r="I21" s="13"/>
    </row>
    <row r="22" spans="2:11" x14ac:dyDescent="0.25">
      <c r="B22" s="12" t="s">
        <v>122</v>
      </c>
      <c r="F22" s="64">
        <v>90000</v>
      </c>
      <c r="G22" s="13">
        <f>'[1]31.12.2019 BAĞIŞLAR VE GELİRLER'!$F$16-F32</f>
        <v>-848867.28</v>
      </c>
      <c r="H22" s="17"/>
      <c r="I22" s="13"/>
    </row>
    <row r="23" spans="2:11" x14ac:dyDescent="0.25">
      <c r="B23" s="12" t="s">
        <v>200</v>
      </c>
      <c r="F23" s="64">
        <v>397750</v>
      </c>
      <c r="G23" s="13"/>
      <c r="H23" s="17"/>
      <c r="I23" s="13"/>
    </row>
    <row r="24" spans="2:11" x14ac:dyDescent="0.25">
      <c r="B24" s="12" t="s">
        <v>198</v>
      </c>
      <c r="F24" s="64">
        <v>47100</v>
      </c>
      <c r="G24" s="13"/>
      <c r="H24" s="17"/>
      <c r="I24" s="13"/>
    </row>
    <row r="25" spans="2:11" x14ac:dyDescent="0.25">
      <c r="B25" s="12" t="s">
        <v>201</v>
      </c>
      <c r="F25" s="64">
        <v>352000</v>
      </c>
      <c r="G25" s="13"/>
      <c r="H25" s="17"/>
      <c r="I25" s="13"/>
    </row>
    <row r="26" spans="2:11" x14ac:dyDescent="0.25">
      <c r="B26" s="12" t="s">
        <v>202</v>
      </c>
      <c r="F26" s="64">
        <v>46000</v>
      </c>
      <c r="G26" s="13"/>
      <c r="H26" s="17"/>
      <c r="I26" s="13"/>
    </row>
    <row r="27" spans="2:11" x14ac:dyDescent="0.25">
      <c r="B27" s="12" t="s">
        <v>203</v>
      </c>
      <c r="F27" s="64">
        <v>399800</v>
      </c>
      <c r="G27" s="13"/>
      <c r="H27" s="17"/>
      <c r="I27" s="13"/>
    </row>
    <row r="28" spans="2:11" x14ac:dyDescent="0.25">
      <c r="B28" s="12" t="s">
        <v>205</v>
      </c>
      <c r="F28" s="64">
        <v>948500</v>
      </c>
      <c r="G28" s="13"/>
      <c r="H28" s="17"/>
      <c r="I28" s="13"/>
    </row>
    <row r="29" spans="2:11" x14ac:dyDescent="0.25">
      <c r="B29" s="12" t="s">
        <v>206</v>
      </c>
      <c r="F29" s="64">
        <v>755000</v>
      </c>
      <c r="G29" s="13"/>
      <c r="H29" s="17"/>
      <c r="I29" s="13"/>
    </row>
    <row r="30" spans="2:11" x14ac:dyDescent="0.25">
      <c r="B30" s="12" t="s">
        <v>207</v>
      </c>
      <c r="F30" s="64">
        <v>105609.9</v>
      </c>
      <c r="G30" s="13"/>
      <c r="H30" s="17"/>
      <c r="I30" s="13"/>
    </row>
    <row r="31" spans="2:11" x14ac:dyDescent="0.25">
      <c r="B31" s="12" t="s">
        <v>123</v>
      </c>
      <c r="F31" s="64">
        <v>64331.21</v>
      </c>
      <c r="G31" s="13">
        <f>'[1]31.12.2019 BAĞIŞLAR VE GELİRLER'!$F$18-F35</f>
        <v>450</v>
      </c>
      <c r="H31" s="13"/>
      <c r="I31" s="13"/>
    </row>
    <row r="32" spans="2:11" x14ac:dyDescent="0.25">
      <c r="B32" s="12" t="s">
        <v>68</v>
      </c>
      <c r="F32" s="64">
        <v>1019137.28</v>
      </c>
      <c r="G32" s="13">
        <f>'[1]31.12.2019 BAĞIŞLAR VE GELİRLER'!$F$20-F36</f>
        <v>-678110.47</v>
      </c>
      <c r="H32" s="13"/>
      <c r="I32" s="13"/>
    </row>
    <row r="33" spans="2:11" x14ac:dyDescent="0.25">
      <c r="B33" s="12" t="s">
        <v>208</v>
      </c>
      <c r="F33" s="64">
        <v>78.08</v>
      </c>
      <c r="G33" s="13"/>
      <c r="H33" s="13"/>
      <c r="I33" s="13"/>
    </row>
    <row r="34" spans="2:11" x14ac:dyDescent="0.25">
      <c r="B34" s="12" t="s">
        <v>209</v>
      </c>
      <c r="F34" s="64">
        <v>848321.49</v>
      </c>
      <c r="G34" s="13"/>
      <c r="H34" s="13"/>
      <c r="I34" s="13"/>
    </row>
    <row r="35" spans="2:11" x14ac:dyDescent="0.25">
      <c r="B35" s="12" t="s">
        <v>67</v>
      </c>
      <c r="F35" s="64"/>
      <c r="G35" s="13">
        <f>'[1]31.12.2019 BAĞIŞLAR VE GELİRLER'!$F$20-F37</f>
        <v>17586.78</v>
      </c>
      <c r="H35" s="13"/>
      <c r="I35" s="13"/>
    </row>
    <row r="36" spans="2:11" x14ac:dyDescent="0.25">
      <c r="B36" s="12" t="s">
        <v>69</v>
      </c>
      <c r="F36" s="64">
        <v>695697.25</v>
      </c>
      <c r="G36" s="13"/>
      <c r="H36" s="13"/>
      <c r="I36" s="13"/>
    </row>
    <row r="37" spans="2:11" x14ac:dyDescent="0.25">
      <c r="B37" s="12" t="s">
        <v>124</v>
      </c>
      <c r="F37" s="64"/>
      <c r="G37" s="19"/>
      <c r="I37" s="19"/>
    </row>
    <row r="38" spans="2:11" x14ac:dyDescent="0.25">
      <c r="B38" s="12" t="s">
        <v>131</v>
      </c>
      <c r="F38" s="64">
        <v>85.1</v>
      </c>
      <c r="G38" s="13">
        <f>'[1]31.12.2019 BAĞIŞLAR VE GELİRLER'!$F$23-F41</f>
        <v>-24018280.68</v>
      </c>
      <c r="I38" s="13"/>
    </row>
    <row r="39" spans="2:11" x14ac:dyDescent="0.25">
      <c r="B39" s="12" t="s">
        <v>156</v>
      </c>
      <c r="F39" s="64"/>
      <c r="G39" s="13"/>
      <c r="I39" s="13"/>
    </row>
    <row r="40" spans="2:11" x14ac:dyDescent="0.25">
      <c r="F40" s="65" t="s">
        <v>148</v>
      </c>
      <c r="G40" s="19"/>
      <c r="I40" s="19"/>
    </row>
    <row r="41" spans="2:11" x14ac:dyDescent="0.25">
      <c r="F41" s="64">
        <f>SUM(F12:F39)</f>
        <v>25062721.59</v>
      </c>
      <c r="I41" s="18"/>
    </row>
    <row r="42" spans="2:11" x14ac:dyDescent="0.25">
      <c r="F42" s="65" t="s">
        <v>148</v>
      </c>
      <c r="G42" s="13"/>
      <c r="I42" s="18"/>
    </row>
    <row r="43" spans="2:11" x14ac:dyDescent="0.25">
      <c r="F43" s="63"/>
      <c r="G43" s="19"/>
      <c r="I43" s="19"/>
    </row>
    <row r="44" spans="2:11" x14ac:dyDescent="0.25">
      <c r="B44" s="12" t="s">
        <v>70</v>
      </c>
      <c r="F44" s="64"/>
      <c r="G44" s="13">
        <f>'[1]31.12.2019 BAĞIŞLAR VE GELİRLER'!$F$16-F46</f>
        <v>-5480130</v>
      </c>
      <c r="H44" s="17"/>
      <c r="I44" s="13"/>
    </row>
    <row r="45" spans="2:11" x14ac:dyDescent="0.25">
      <c r="B45" s="16" t="s">
        <v>62</v>
      </c>
      <c r="F45" s="65" t="s">
        <v>148</v>
      </c>
    </row>
    <row r="46" spans="2:11" x14ac:dyDescent="0.25">
      <c r="B46" s="12" t="s">
        <v>71</v>
      </c>
      <c r="F46" s="64">
        <v>5650400</v>
      </c>
      <c r="G46" s="19"/>
      <c r="I46" s="19"/>
    </row>
    <row r="47" spans="2:11" x14ac:dyDescent="0.25">
      <c r="F47" s="63"/>
      <c r="G47" s="13"/>
      <c r="I47" s="13"/>
      <c r="K47" s="17"/>
    </row>
    <row r="48" spans="2:11" x14ac:dyDescent="0.25">
      <c r="F48" s="65" t="s">
        <v>148</v>
      </c>
      <c r="G48" s="19"/>
      <c r="I48" s="19"/>
    </row>
    <row r="49" spans="2:9" x14ac:dyDescent="0.25">
      <c r="B49" s="12" t="s">
        <v>72</v>
      </c>
      <c r="F49" s="64">
        <f>SUM(F41+F46)</f>
        <v>30713121.59</v>
      </c>
    </row>
    <row r="50" spans="2:9" x14ac:dyDescent="0.25">
      <c r="F50" s="66" t="s">
        <v>148</v>
      </c>
      <c r="I50" s="18"/>
    </row>
    <row r="52" spans="2:9" x14ac:dyDescent="0.25">
      <c r="I52" s="18"/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231"/>
  <sheetViews>
    <sheetView topLeftCell="A106" zoomScale="63" zoomScaleNormal="63" workbookViewId="0">
      <selection activeCell="H135" sqref="H135"/>
    </sheetView>
  </sheetViews>
  <sheetFormatPr defaultColWidth="8.88671875" defaultRowHeight="13.8" x14ac:dyDescent="0.25"/>
  <cols>
    <col min="1" max="1" width="8.88671875" style="3"/>
    <col min="2" max="3" width="8.88671875" style="22"/>
    <col min="4" max="4" width="36.88671875" style="22" customWidth="1"/>
    <col min="5" max="5" width="15.88671875" style="41" customWidth="1"/>
    <col min="6" max="6" width="19.88671875" style="3" customWidth="1"/>
    <col min="7" max="7" width="14.109375" style="3" customWidth="1"/>
    <col min="8" max="8" width="17.33203125" style="3" customWidth="1"/>
    <col min="9" max="9" width="14.5546875" style="3" hidden="1" customWidth="1"/>
    <col min="10" max="10" width="12.33203125" style="23" hidden="1" customWidth="1"/>
    <col min="11" max="11" width="10.6640625" style="23" hidden="1" customWidth="1"/>
    <col min="12" max="12" width="11.6640625" style="3" hidden="1" customWidth="1"/>
    <col min="13" max="13" width="8.33203125" style="3" hidden="1" customWidth="1"/>
    <col min="14" max="14" width="10.109375" style="3" bestFit="1" customWidth="1"/>
    <col min="15" max="15" width="13.33203125" style="3" bestFit="1" customWidth="1"/>
    <col min="16" max="16384" width="8.88671875" style="3"/>
  </cols>
  <sheetData>
    <row r="1" spans="2:14" x14ac:dyDescent="0.25">
      <c r="B1" s="20"/>
      <c r="C1" s="20"/>
      <c r="D1" s="20"/>
      <c r="E1" s="21"/>
    </row>
    <row r="2" spans="2:14" x14ac:dyDescent="0.25">
      <c r="B2" s="20" t="s">
        <v>58</v>
      </c>
      <c r="C2" s="20"/>
      <c r="D2" s="20"/>
      <c r="E2" s="21"/>
    </row>
    <row r="3" spans="2:14" x14ac:dyDescent="0.25">
      <c r="B3" s="20" t="s">
        <v>59</v>
      </c>
      <c r="C3" s="20"/>
      <c r="D3" s="20"/>
      <c r="E3" s="21"/>
      <c r="F3" s="21"/>
    </row>
    <row r="4" spans="2:14" x14ac:dyDescent="0.25">
      <c r="B4" s="20"/>
      <c r="C4" s="20"/>
      <c r="D4" s="20"/>
      <c r="E4" s="21"/>
      <c r="F4" s="21"/>
    </row>
    <row r="5" spans="2:14" x14ac:dyDescent="0.25">
      <c r="B5" s="24" t="s">
        <v>74</v>
      </c>
      <c r="C5" s="20"/>
      <c r="D5" s="20"/>
      <c r="E5" s="21"/>
      <c r="F5" s="21"/>
    </row>
    <row r="6" spans="2:14" x14ac:dyDescent="0.25">
      <c r="B6" s="20"/>
      <c r="C6" s="20"/>
      <c r="D6" s="20"/>
      <c r="E6" s="21"/>
      <c r="F6" s="21"/>
    </row>
    <row r="7" spans="2:14" x14ac:dyDescent="0.25">
      <c r="B7" s="20" t="s">
        <v>75</v>
      </c>
      <c r="C7" s="20"/>
      <c r="D7" s="20"/>
      <c r="F7" s="78"/>
      <c r="G7" s="79"/>
      <c r="H7" s="80"/>
      <c r="I7" s="25"/>
    </row>
    <row r="8" spans="2:14" ht="14.4" customHeight="1" x14ac:dyDescent="0.25">
      <c r="B8" s="20" t="s">
        <v>76</v>
      </c>
      <c r="C8" s="20"/>
      <c r="D8" s="20"/>
      <c r="F8" s="75" t="s">
        <v>175</v>
      </c>
      <c r="G8" s="76"/>
      <c r="H8" s="77"/>
      <c r="I8" s="26"/>
      <c r="J8" s="27">
        <v>43982</v>
      </c>
    </row>
    <row r="9" spans="2:14" x14ac:dyDescent="0.25">
      <c r="B9" s="20"/>
      <c r="C9" s="20"/>
      <c r="D9" s="20"/>
      <c r="F9" s="45"/>
      <c r="G9" s="46"/>
      <c r="H9" s="47"/>
      <c r="I9" s="25"/>
    </row>
    <row r="10" spans="2:14" x14ac:dyDescent="0.25">
      <c r="B10" s="12" t="s">
        <v>77</v>
      </c>
      <c r="C10" s="12"/>
      <c r="D10" s="12"/>
      <c r="F10" s="45"/>
      <c r="G10" s="46"/>
      <c r="H10" s="48">
        <f>SUM(F12:F16)</f>
        <v>7686968.8299999991</v>
      </c>
      <c r="I10" s="30">
        <f>'[1]31.12.2019 GİDERLER'!$G$10-H10</f>
        <v>-7133807.5299999993</v>
      </c>
      <c r="J10" s="31"/>
    </row>
    <row r="11" spans="2:14" x14ac:dyDescent="0.25">
      <c r="B11" s="16" t="s">
        <v>78</v>
      </c>
      <c r="C11" s="12"/>
      <c r="D11" s="12"/>
      <c r="F11" s="45"/>
      <c r="G11" s="46"/>
      <c r="H11" s="49" t="s">
        <v>43</v>
      </c>
      <c r="I11" s="33"/>
    </row>
    <row r="12" spans="2:14" x14ac:dyDescent="0.25">
      <c r="B12" s="16" t="s">
        <v>79</v>
      </c>
      <c r="C12" s="12"/>
      <c r="D12" s="12"/>
      <c r="F12" s="50">
        <v>4477068.3099999996</v>
      </c>
      <c r="G12" s="51"/>
      <c r="H12" s="52"/>
      <c r="I12" s="35">
        <f>'[1]31.12.2019 GİDERLER'!$E$12-F12-F15</f>
        <v>-4329667.6999999993</v>
      </c>
      <c r="J12" s="31">
        <f>SUM('[2]31052020'!$E$787:$E$788)</f>
        <v>264536.57</v>
      </c>
      <c r="K12" s="31" t="e">
        <f>J12-#REF!</f>
        <v>#REF!</v>
      </c>
    </row>
    <row r="13" spans="2:14" x14ac:dyDescent="0.25">
      <c r="B13" s="16" t="s">
        <v>134</v>
      </c>
      <c r="C13" s="12"/>
      <c r="D13" s="12"/>
      <c r="F13" s="50">
        <v>675331.46</v>
      </c>
      <c r="G13" s="51"/>
      <c r="H13" s="52"/>
      <c r="I13" s="35"/>
      <c r="J13" s="31"/>
      <c r="K13" s="31"/>
    </row>
    <row r="14" spans="2:14" x14ac:dyDescent="0.25">
      <c r="B14" s="16" t="s">
        <v>80</v>
      </c>
      <c r="C14" s="12"/>
      <c r="D14" s="12"/>
      <c r="F14" s="50">
        <v>979154.63</v>
      </c>
      <c r="G14" s="51"/>
      <c r="H14" s="47"/>
      <c r="I14" s="35">
        <f>'[1]31.12.2019 GİDERLER'!$E$13-F14</f>
        <v>-826993.94</v>
      </c>
      <c r="N14" s="17"/>
    </row>
    <row r="15" spans="2:14" x14ac:dyDescent="0.25">
      <c r="B15" s="16" t="s">
        <v>81</v>
      </c>
      <c r="C15" s="12"/>
      <c r="D15" s="12"/>
      <c r="F15" s="50">
        <v>253600</v>
      </c>
      <c r="G15" s="46"/>
      <c r="H15" s="47"/>
      <c r="I15" s="36"/>
      <c r="J15" s="31">
        <f>'[2]31052020'!$E$773</f>
        <v>4133.74</v>
      </c>
      <c r="K15" s="31" t="e">
        <f>J15-#REF!</f>
        <v>#REF!</v>
      </c>
    </row>
    <row r="16" spans="2:14" x14ac:dyDescent="0.25">
      <c r="B16" s="20" t="s">
        <v>171</v>
      </c>
      <c r="C16" s="20"/>
      <c r="D16" s="20"/>
      <c r="F16" s="53">
        <v>1301814.43</v>
      </c>
      <c r="G16" s="46"/>
      <c r="H16" s="47"/>
      <c r="I16" s="36"/>
    </row>
    <row r="17" spans="2:15" x14ac:dyDescent="0.25">
      <c r="B17" s="20"/>
      <c r="C17" s="20"/>
      <c r="D17" s="20"/>
      <c r="F17" s="45"/>
      <c r="G17" s="46"/>
      <c r="H17" s="47"/>
      <c r="I17" s="36"/>
    </row>
    <row r="18" spans="2:15" x14ac:dyDescent="0.25">
      <c r="B18" s="12" t="s">
        <v>82</v>
      </c>
      <c r="C18" s="12"/>
      <c r="D18" s="12"/>
      <c r="F18" s="45"/>
      <c r="G18" s="46"/>
      <c r="H18" s="49">
        <f>SUM(F20:F47)</f>
        <v>11406105.310000001</v>
      </c>
      <c r="I18" s="33">
        <f>'[1]31.12.2019 GİDERLER'!$G$16-H18</f>
        <v>-11324100.780000001</v>
      </c>
      <c r="J18" s="31" t="e">
        <f>SUM(#REF!,#REF!,#REF!)</f>
        <v>#REF!</v>
      </c>
      <c r="K18" s="31">
        <f>'[2]31052020'!$E$783</f>
        <v>350</v>
      </c>
      <c r="L18" s="3" t="s">
        <v>83</v>
      </c>
      <c r="M18" s="17" t="e">
        <f>J18-K18</f>
        <v>#REF!</v>
      </c>
    </row>
    <row r="19" spans="2:15" x14ac:dyDescent="0.25">
      <c r="B19" s="16" t="s">
        <v>78</v>
      </c>
      <c r="C19" s="12"/>
      <c r="D19" s="12"/>
      <c r="F19" s="50"/>
      <c r="G19" s="46"/>
      <c r="H19" s="49" t="s">
        <v>43</v>
      </c>
      <c r="I19" s="33"/>
    </row>
    <row r="20" spans="2:15" x14ac:dyDescent="0.25">
      <c r="B20" s="16" t="s">
        <v>217</v>
      </c>
      <c r="C20" s="12"/>
      <c r="D20" s="12"/>
      <c r="F20" s="50">
        <v>60000</v>
      </c>
      <c r="G20" s="46"/>
      <c r="H20" s="49"/>
      <c r="I20" s="33"/>
    </row>
    <row r="21" spans="2:15" x14ac:dyDescent="0.25">
      <c r="B21" s="12" t="s">
        <v>221</v>
      </c>
      <c r="C21" s="12"/>
      <c r="D21" s="28"/>
      <c r="F21" s="50">
        <v>5155149.16</v>
      </c>
      <c r="G21" s="46"/>
      <c r="H21" s="47"/>
      <c r="I21" s="35">
        <f>'[1]31.12.2019 GİDERLER'!$E$18-F21</f>
        <v>-5153298.91</v>
      </c>
      <c r="J21" s="31">
        <f>'[3]31052020_MİZAN'!$E$783</f>
        <v>350</v>
      </c>
    </row>
    <row r="22" spans="2:15" x14ac:dyDescent="0.25">
      <c r="B22" s="12" t="s">
        <v>228</v>
      </c>
      <c r="C22" s="12"/>
      <c r="D22" s="12"/>
      <c r="F22" s="50">
        <v>625402.5</v>
      </c>
      <c r="G22" s="46"/>
      <c r="H22" s="47"/>
      <c r="I22" s="35">
        <f>'[1]31.12.2019 GİDERLER'!$E$19-F22</f>
        <v>-615219.32999999996</v>
      </c>
      <c r="J22" s="31">
        <f>'[2]31052020'!$E$790</f>
        <v>5550</v>
      </c>
      <c r="K22" s="31" t="e">
        <f>#REF!+#REF!</f>
        <v>#REF!</v>
      </c>
      <c r="L22" s="17" t="e">
        <f>J22-K22</f>
        <v>#REF!</v>
      </c>
    </row>
    <row r="23" spans="2:15" x14ac:dyDescent="0.25">
      <c r="B23" s="20" t="s">
        <v>232</v>
      </c>
      <c r="C23" s="20"/>
      <c r="D23" s="20"/>
      <c r="F23" s="50">
        <v>135000</v>
      </c>
      <c r="G23" s="46"/>
      <c r="H23" s="47"/>
      <c r="I23" s="35">
        <f>'[1]31.12.2019 GİDERLER'!$E$20-F23</f>
        <v>-110000</v>
      </c>
      <c r="J23" s="31">
        <f>'[2]31052020'!$E$795</f>
        <v>5470.59</v>
      </c>
      <c r="K23" s="31" t="e">
        <f>J23-#REF!</f>
        <v>#REF!</v>
      </c>
    </row>
    <row r="24" spans="2:15" x14ac:dyDescent="0.25">
      <c r="B24" s="20" t="s">
        <v>126</v>
      </c>
      <c r="C24" s="20"/>
      <c r="D24" s="20"/>
      <c r="F24" s="50">
        <v>928500</v>
      </c>
      <c r="G24" s="46"/>
      <c r="H24" s="47"/>
      <c r="I24" s="36"/>
    </row>
    <row r="25" spans="2:15" x14ac:dyDescent="0.25">
      <c r="B25" s="20" t="s">
        <v>220</v>
      </c>
      <c r="C25" s="20"/>
      <c r="D25" s="20"/>
      <c r="F25" s="50">
        <v>372558.2</v>
      </c>
      <c r="G25" s="46"/>
      <c r="H25" s="47"/>
      <c r="I25" s="35">
        <f>'[1]31.12.2019 GİDERLER'!$E$22-F25</f>
        <v>-368618.2</v>
      </c>
      <c r="J25" s="31">
        <f>'[2]31052020'!$E$789</f>
        <v>2250</v>
      </c>
      <c r="K25" s="31" t="e">
        <f>J25-#REF!</f>
        <v>#REF!</v>
      </c>
    </row>
    <row r="26" spans="2:15" x14ac:dyDescent="0.25">
      <c r="B26" s="20" t="s">
        <v>84</v>
      </c>
      <c r="C26" s="20"/>
      <c r="D26" s="20"/>
      <c r="F26" s="50">
        <v>6000</v>
      </c>
      <c r="G26" s="46"/>
      <c r="H26" s="47"/>
      <c r="I26" s="35">
        <f>'[1]31.12.2019 GİDERLER'!$E$23-F26</f>
        <v>10200</v>
      </c>
      <c r="J26" s="31">
        <f>'[2]31052020'!$E$791</f>
        <v>10541.87</v>
      </c>
      <c r="K26" s="31" t="e">
        <f>J26-#REF!</f>
        <v>#REF!</v>
      </c>
    </row>
    <row r="27" spans="2:15" x14ac:dyDescent="0.25">
      <c r="B27" s="20" t="s">
        <v>144</v>
      </c>
      <c r="C27" s="20"/>
      <c r="D27" s="20"/>
      <c r="F27" s="50">
        <v>15000</v>
      </c>
      <c r="G27" s="46"/>
      <c r="H27" s="47"/>
      <c r="I27" s="35">
        <f>'[1]31.12.2019 GİDERLER'!$E$25-F27</f>
        <v>-2200</v>
      </c>
    </row>
    <row r="28" spans="2:15" x14ac:dyDescent="0.25">
      <c r="B28" s="20" t="s">
        <v>219</v>
      </c>
      <c r="C28" s="20"/>
      <c r="D28" s="20"/>
      <c r="F28" s="50">
        <v>130780.25</v>
      </c>
      <c r="G28" s="46"/>
      <c r="H28" s="47"/>
      <c r="I28" s="35">
        <f>'[1]31.12.2019 GİDERLER'!$E$27-F28</f>
        <v>-129980.25</v>
      </c>
      <c r="J28" s="31">
        <f>'[2]31052020'!$E$793</f>
        <v>30744</v>
      </c>
      <c r="K28" s="31" t="e">
        <f>J28-#REF!</f>
        <v>#REF!</v>
      </c>
    </row>
    <row r="29" spans="2:15" x14ac:dyDescent="0.25">
      <c r="B29" s="20" t="s">
        <v>222</v>
      </c>
      <c r="C29" s="20"/>
      <c r="D29" s="20"/>
      <c r="F29" s="50">
        <v>1500</v>
      </c>
      <c r="G29" s="46"/>
      <c r="H29" s="47"/>
      <c r="I29" s="35" t="e">
        <f>'[1]31.12.2019 GİDERLER'!$E$29-#REF!</f>
        <v>#REF!</v>
      </c>
    </row>
    <row r="30" spans="2:15" x14ac:dyDescent="0.25">
      <c r="B30" s="20" t="s">
        <v>227</v>
      </c>
      <c r="C30" s="20"/>
      <c r="D30" s="20"/>
      <c r="F30" s="50">
        <v>10000</v>
      </c>
      <c r="G30" s="46"/>
      <c r="H30" s="47"/>
      <c r="I30" s="35" t="e">
        <f>'[1]31.12.2019 GİDERLER'!$E$30-#REF!</f>
        <v>#REF!</v>
      </c>
    </row>
    <row r="31" spans="2:15" x14ac:dyDescent="0.25">
      <c r="B31" s="20" t="s">
        <v>170</v>
      </c>
      <c r="C31" s="20"/>
      <c r="D31" s="20"/>
      <c r="F31" s="50">
        <v>11100</v>
      </c>
      <c r="G31" s="46"/>
      <c r="H31" s="47"/>
      <c r="I31" s="36"/>
      <c r="J31" s="31">
        <f>'[2]31052020'!$E$792</f>
        <v>25000</v>
      </c>
      <c r="K31" s="31" t="e">
        <f>#REF!-J31</f>
        <v>#REF!</v>
      </c>
      <c r="O31" s="17"/>
    </row>
    <row r="32" spans="2:15" x14ac:dyDescent="0.25">
      <c r="B32" s="20" t="s">
        <v>236</v>
      </c>
      <c r="C32" s="20"/>
      <c r="D32" s="20"/>
      <c r="F32" s="50">
        <v>5850</v>
      </c>
      <c r="G32" s="46"/>
      <c r="H32" s="47"/>
      <c r="I32" s="36"/>
      <c r="J32" s="31">
        <f>'[2]31052020'!$E$796</f>
        <v>5470.59</v>
      </c>
      <c r="K32" s="31" t="e">
        <f>#REF!-J32</f>
        <v>#REF!</v>
      </c>
    </row>
    <row r="33" spans="2:15" x14ac:dyDescent="0.25">
      <c r="B33" s="20" t="s">
        <v>234</v>
      </c>
      <c r="C33" s="3"/>
      <c r="D33" s="20"/>
      <c r="F33" s="50">
        <v>5250</v>
      </c>
      <c r="G33" s="46"/>
      <c r="H33" s="47"/>
      <c r="I33" s="25"/>
      <c r="J33" s="31">
        <f>'[2]31052020'!$E$797</f>
        <v>5395.47</v>
      </c>
      <c r="K33" s="31" t="e">
        <f>#REF!-J33</f>
        <v>#REF!</v>
      </c>
      <c r="O33" s="17"/>
    </row>
    <row r="34" spans="2:15" x14ac:dyDescent="0.25">
      <c r="B34" s="20" t="s">
        <v>224</v>
      </c>
      <c r="C34" s="20"/>
      <c r="D34" s="20"/>
      <c r="F34" s="50">
        <v>171866.68</v>
      </c>
      <c r="G34" s="46"/>
      <c r="H34" s="47"/>
      <c r="I34" s="25"/>
      <c r="J34" s="23" t="s">
        <v>85</v>
      </c>
    </row>
    <row r="35" spans="2:15" x14ac:dyDescent="0.25">
      <c r="B35" s="20" t="s">
        <v>223</v>
      </c>
      <c r="C35" s="20"/>
      <c r="D35" s="20"/>
      <c r="F35" s="50">
        <v>15000</v>
      </c>
      <c r="G35" s="46"/>
      <c r="H35" s="47"/>
      <c r="I35" s="25"/>
    </row>
    <row r="36" spans="2:15" x14ac:dyDescent="0.25">
      <c r="B36" s="20" t="s">
        <v>125</v>
      </c>
      <c r="C36" s="20"/>
      <c r="D36" s="20"/>
      <c r="F36" s="50">
        <v>238168.88</v>
      </c>
      <c r="G36" s="46"/>
      <c r="H36" s="47"/>
      <c r="I36" s="25"/>
    </row>
    <row r="37" spans="2:15" x14ac:dyDescent="0.25">
      <c r="B37" s="20" t="s">
        <v>218</v>
      </c>
      <c r="C37" s="20"/>
      <c r="D37" s="20"/>
      <c r="F37" s="50">
        <v>3400</v>
      </c>
      <c r="G37" s="46"/>
      <c r="H37" s="47"/>
      <c r="I37" s="25"/>
    </row>
    <row r="38" spans="2:15" x14ac:dyDescent="0.25">
      <c r="B38" s="20" t="s">
        <v>155</v>
      </c>
      <c r="C38" s="20"/>
      <c r="D38" s="20"/>
      <c r="F38" s="50">
        <v>15000</v>
      </c>
      <c r="G38" s="46"/>
      <c r="H38" s="47"/>
      <c r="I38" s="25"/>
    </row>
    <row r="39" spans="2:15" x14ac:dyDescent="0.25">
      <c r="B39" s="12" t="s">
        <v>225</v>
      </c>
      <c r="F39" s="50">
        <v>100000</v>
      </c>
      <c r="G39" s="46"/>
      <c r="H39" s="47"/>
      <c r="I39" s="25"/>
    </row>
    <row r="40" spans="2:15" x14ac:dyDescent="0.25">
      <c r="B40" s="12" t="s">
        <v>226</v>
      </c>
      <c r="F40" s="50">
        <v>251550</v>
      </c>
      <c r="G40" s="46"/>
      <c r="H40" s="47"/>
      <c r="I40" s="25"/>
    </row>
    <row r="41" spans="2:15" x14ac:dyDescent="0.25">
      <c r="B41" s="12" t="s">
        <v>229</v>
      </c>
      <c r="F41" s="50">
        <v>329509</v>
      </c>
      <c r="G41" s="46"/>
      <c r="H41" s="47"/>
      <c r="I41" s="25"/>
    </row>
    <row r="42" spans="2:15" x14ac:dyDescent="0.25">
      <c r="B42" s="12" t="s">
        <v>230</v>
      </c>
      <c r="F42" s="50">
        <v>11000</v>
      </c>
      <c r="G42" s="46"/>
      <c r="H42" s="47"/>
      <c r="I42" s="25"/>
    </row>
    <row r="43" spans="2:15" x14ac:dyDescent="0.25">
      <c r="B43" s="12" t="s">
        <v>231</v>
      </c>
      <c r="F43" s="50">
        <v>516563.99</v>
      </c>
      <c r="G43" s="46"/>
      <c r="H43" s="47"/>
      <c r="I43" s="25"/>
    </row>
    <row r="44" spans="2:15" x14ac:dyDescent="0.25">
      <c r="B44" s="12" t="s">
        <v>233</v>
      </c>
      <c r="F44" s="50">
        <v>340655</v>
      </c>
      <c r="G44" s="46"/>
      <c r="H44" s="47"/>
      <c r="I44" s="25"/>
    </row>
    <row r="45" spans="2:15" x14ac:dyDescent="0.25">
      <c r="B45" s="12" t="s">
        <v>202</v>
      </c>
      <c r="F45" s="50">
        <v>156538</v>
      </c>
      <c r="G45" s="46"/>
      <c r="H45" s="47"/>
      <c r="I45" s="25"/>
    </row>
    <row r="46" spans="2:15" x14ac:dyDescent="0.25">
      <c r="B46" s="12" t="s">
        <v>235</v>
      </c>
      <c r="F46" s="50">
        <v>796263.65</v>
      </c>
      <c r="G46" s="46"/>
      <c r="H46" s="47"/>
      <c r="I46" s="25"/>
    </row>
    <row r="47" spans="2:15" x14ac:dyDescent="0.25">
      <c r="B47" s="12" t="s">
        <v>204</v>
      </c>
      <c r="F47" s="50">
        <v>998500</v>
      </c>
      <c r="G47" s="46"/>
      <c r="H47" s="47"/>
      <c r="I47" s="25"/>
    </row>
    <row r="48" spans="2:15" x14ac:dyDescent="0.25">
      <c r="B48" s="12"/>
      <c r="F48" s="45"/>
      <c r="G48" s="46"/>
      <c r="H48" s="47"/>
      <c r="I48" s="25"/>
    </row>
    <row r="49" spans="2:12" x14ac:dyDescent="0.25">
      <c r="B49" s="20"/>
      <c r="C49" s="20"/>
      <c r="D49" s="20"/>
      <c r="F49" s="45"/>
      <c r="G49" s="46"/>
      <c r="H49" s="47"/>
      <c r="I49" s="25"/>
    </row>
    <row r="50" spans="2:12" ht="13.5" customHeight="1" x14ac:dyDescent="0.25">
      <c r="B50" s="20" t="s">
        <v>86</v>
      </c>
      <c r="C50" s="20"/>
      <c r="D50" s="20"/>
      <c r="F50" s="45"/>
      <c r="G50" s="46"/>
      <c r="H50" s="47"/>
      <c r="I50" s="25"/>
    </row>
    <row r="51" spans="2:12" x14ac:dyDescent="0.25">
      <c r="B51" s="24" t="s">
        <v>87</v>
      </c>
      <c r="C51" s="20"/>
      <c r="D51" s="20"/>
      <c r="F51" s="45"/>
      <c r="G51" s="46"/>
      <c r="H51" s="54">
        <f>SUM(G53+G69)</f>
        <v>5309440.29</v>
      </c>
      <c r="I51" s="25"/>
    </row>
    <row r="52" spans="2:12" x14ac:dyDescent="0.25">
      <c r="B52" s="20"/>
      <c r="C52" s="20"/>
      <c r="D52" s="20"/>
      <c r="F52" s="45"/>
      <c r="G52" s="46"/>
      <c r="H52" s="49" t="s">
        <v>43</v>
      </c>
      <c r="I52" s="38">
        <f>'[1]31.12.2019 GİDERLER'!$G$35-H51</f>
        <v>-4966998.71</v>
      </c>
      <c r="J52" s="39" t="e">
        <f>SUM(#REF!+#REF!)</f>
        <v>#REF!</v>
      </c>
      <c r="L52" s="17">
        <f>'[3]31052020_MİZAN'!$E$755</f>
        <v>364990.44</v>
      </c>
    </row>
    <row r="53" spans="2:12" x14ac:dyDescent="0.25">
      <c r="B53" s="20" t="s">
        <v>88</v>
      </c>
      <c r="C53" s="20"/>
      <c r="D53" s="20"/>
      <c r="F53" s="53"/>
      <c r="G53" s="55">
        <f>SUM(F55:F66)</f>
        <v>4182249.09</v>
      </c>
      <c r="H53" s="47"/>
      <c r="I53" s="32"/>
      <c r="J53" s="40" t="s">
        <v>43</v>
      </c>
    </row>
    <row r="54" spans="2:12" x14ac:dyDescent="0.25">
      <c r="B54" s="24" t="s">
        <v>87</v>
      </c>
      <c r="C54" s="20"/>
      <c r="D54" s="20"/>
      <c r="F54" s="53"/>
      <c r="G54" s="56" t="s">
        <v>43</v>
      </c>
      <c r="H54" s="47"/>
      <c r="I54" s="25"/>
    </row>
    <row r="55" spans="2:12" x14ac:dyDescent="0.25">
      <c r="B55" s="20" t="s">
        <v>89</v>
      </c>
      <c r="C55" s="20"/>
      <c r="D55" s="20"/>
      <c r="F55" s="53">
        <v>1924627.93</v>
      </c>
      <c r="G55" s="46"/>
      <c r="H55" s="47"/>
      <c r="I55" s="34">
        <f>'[1]31.12.2019 GİDERLER'!$F$38-G53</f>
        <v>-3917987.02</v>
      </c>
      <c r="J55" s="31">
        <f>'[2]31052020'!$E$761+'[2]31052020'!$E$759</f>
        <v>115445.4</v>
      </c>
      <c r="K55" s="31" t="e">
        <f>J55-#REF!</f>
        <v>#REF!</v>
      </c>
    </row>
    <row r="56" spans="2:12" x14ac:dyDescent="0.25">
      <c r="B56" s="20" t="s">
        <v>90</v>
      </c>
      <c r="C56" s="20"/>
      <c r="D56" s="20"/>
      <c r="F56" s="53">
        <v>602480.63</v>
      </c>
      <c r="G56" s="46"/>
      <c r="H56" s="47"/>
      <c r="I56" s="25"/>
    </row>
    <row r="57" spans="2:12" x14ac:dyDescent="0.25">
      <c r="B57" s="20" t="s">
        <v>91</v>
      </c>
      <c r="C57" s="20"/>
      <c r="D57" s="20"/>
      <c r="F57" s="53">
        <v>262525.06</v>
      </c>
      <c r="G57" s="46"/>
      <c r="H57" s="47"/>
      <c r="I57" s="25"/>
      <c r="J57" s="31">
        <f>'[2]31052020'!$E$762</f>
        <v>26211.87</v>
      </c>
      <c r="K57" s="31" t="e">
        <f>J57-#REF!</f>
        <v>#REF!</v>
      </c>
    </row>
    <row r="58" spans="2:12" x14ac:dyDescent="0.25">
      <c r="B58" s="20" t="s">
        <v>92</v>
      </c>
      <c r="C58" s="20"/>
      <c r="D58" s="20"/>
      <c r="F58" s="53">
        <v>290845.15999999997</v>
      </c>
      <c r="G58" s="46"/>
      <c r="H58" s="47"/>
      <c r="I58" s="25"/>
      <c r="J58" s="31">
        <f>'[2]31052020'!$E$763</f>
        <v>661.6</v>
      </c>
      <c r="K58" s="31" t="e">
        <f>J58-#REF!</f>
        <v>#REF!</v>
      </c>
    </row>
    <row r="59" spans="2:12" x14ac:dyDescent="0.25">
      <c r="B59" s="20" t="s">
        <v>93</v>
      </c>
      <c r="C59" s="20"/>
      <c r="D59" s="20"/>
      <c r="F59" s="53">
        <v>25465.32</v>
      </c>
      <c r="G59" s="46"/>
      <c r="H59" s="47"/>
      <c r="I59" s="25"/>
      <c r="J59" s="31">
        <f>'[2]31052020'!$E$764</f>
        <v>17537.87</v>
      </c>
      <c r="K59" s="31" t="e">
        <f>J59-#REF!</f>
        <v>#REF!</v>
      </c>
    </row>
    <row r="60" spans="2:12" x14ac:dyDescent="0.25">
      <c r="B60" s="20" t="s">
        <v>94</v>
      </c>
      <c r="C60" s="20"/>
      <c r="D60" s="20"/>
      <c r="F60" s="53">
        <v>111641.9</v>
      </c>
      <c r="G60" s="46"/>
      <c r="H60" s="47"/>
      <c r="I60" s="25"/>
      <c r="J60" s="31">
        <f>'[2]31052020'!$E$765</f>
        <v>28735.72</v>
      </c>
      <c r="K60" s="31" t="e">
        <f>J60-#REF!</f>
        <v>#REF!</v>
      </c>
    </row>
    <row r="61" spans="2:12" x14ac:dyDescent="0.25">
      <c r="B61" s="20" t="s">
        <v>95</v>
      </c>
      <c r="C61" s="20"/>
      <c r="D61" s="20"/>
      <c r="F61" s="53">
        <v>131501.19</v>
      </c>
      <c r="G61" s="46"/>
      <c r="H61" s="47"/>
      <c r="I61" s="25"/>
      <c r="J61" s="31">
        <f>'[2]31052020'!$E$766</f>
        <v>585.29999999999995</v>
      </c>
      <c r="K61" s="31" t="e">
        <f>J61-#REF!</f>
        <v>#REF!</v>
      </c>
    </row>
    <row r="62" spans="2:12" x14ac:dyDescent="0.25">
      <c r="B62" s="20" t="s">
        <v>96</v>
      </c>
      <c r="C62" s="20"/>
      <c r="D62" s="20"/>
      <c r="F62" s="53">
        <v>764614.9</v>
      </c>
      <c r="G62" s="46"/>
      <c r="H62" s="47"/>
      <c r="I62" s="25"/>
      <c r="J62" s="31">
        <f>'[2]31052020'!$E$767</f>
        <v>1790.85</v>
      </c>
      <c r="K62" s="31" t="e">
        <f>J62-#REF!</f>
        <v>#REF!</v>
      </c>
    </row>
    <row r="63" spans="2:12" x14ac:dyDescent="0.25">
      <c r="B63" s="20" t="s">
        <v>133</v>
      </c>
      <c r="C63" s="20"/>
      <c r="D63" s="20"/>
      <c r="F63" s="53">
        <v>68547</v>
      </c>
      <c r="G63" s="46"/>
      <c r="H63" s="47"/>
      <c r="I63" s="25"/>
      <c r="J63" s="31">
        <f>'[2]31052020'!$E$760</f>
        <v>24529.5</v>
      </c>
      <c r="K63" s="31" t="e">
        <f>J63-#REF!</f>
        <v>#REF!</v>
      </c>
    </row>
    <row r="64" spans="2:12" x14ac:dyDescent="0.25">
      <c r="B64" s="20" t="s">
        <v>140</v>
      </c>
      <c r="C64" s="20"/>
      <c r="D64" s="20"/>
      <c r="F64" s="53">
        <v>0</v>
      </c>
      <c r="G64" s="46"/>
      <c r="H64" s="47"/>
      <c r="I64" s="25"/>
    </row>
    <row r="65" spans="2:12" x14ac:dyDescent="0.25">
      <c r="B65" s="20" t="s">
        <v>141</v>
      </c>
      <c r="C65" s="20"/>
      <c r="D65" s="20"/>
      <c r="F65" s="53">
        <v>0</v>
      </c>
      <c r="G65" s="46"/>
      <c r="H65" s="47"/>
      <c r="I65" s="25"/>
    </row>
    <row r="66" spans="2:12" x14ac:dyDescent="0.25">
      <c r="B66" s="20"/>
      <c r="C66" s="20"/>
      <c r="D66" s="20"/>
      <c r="F66" s="53"/>
      <c r="G66" s="46"/>
      <c r="H66" s="47"/>
      <c r="I66" s="25"/>
    </row>
    <row r="67" spans="2:12" x14ac:dyDescent="0.25">
      <c r="B67" s="20"/>
      <c r="C67" s="20"/>
      <c r="D67" s="20"/>
      <c r="F67" s="53" t="s">
        <v>9</v>
      </c>
      <c r="G67" s="46"/>
      <c r="H67" s="47"/>
      <c r="I67" s="25"/>
    </row>
    <row r="68" spans="2:12" x14ac:dyDescent="0.25">
      <c r="B68" s="20"/>
      <c r="C68" s="20"/>
      <c r="D68" s="20"/>
      <c r="F68" s="53"/>
      <c r="G68" s="46"/>
      <c r="H68" s="47"/>
      <c r="I68" s="25"/>
    </row>
    <row r="69" spans="2:12" x14ac:dyDescent="0.25">
      <c r="B69" s="20" t="s">
        <v>97</v>
      </c>
      <c r="F69" s="53"/>
      <c r="G69" s="55">
        <f>SUM(F71:F91)</f>
        <v>1127191.2000000002</v>
      </c>
      <c r="H69" s="47"/>
      <c r="I69" s="25"/>
    </row>
    <row r="70" spans="2:12" x14ac:dyDescent="0.25">
      <c r="B70" s="12" t="s">
        <v>98</v>
      </c>
      <c r="C70" s="12"/>
      <c r="D70" s="12"/>
      <c r="F70" s="53"/>
      <c r="G70" s="56" t="s">
        <v>43</v>
      </c>
      <c r="H70" s="47"/>
      <c r="I70" s="25"/>
    </row>
    <row r="71" spans="2:12" x14ac:dyDescent="0.25">
      <c r="B71" s="12" t="s">
        <v>99</v>
      </c>
      <c r="C71" s="12"/>
      <c r="D71" s="12"/>
      <c r="F71" s="53">
        <v>6150</v>
      </c>
      <c r="G71" s="46"/>
      <c r="H71" s="47"/>
      <c r="I71" s="34">
        <f>'[1]31.12.2019 GİDERLER'!$F$51-G69</f>
        <v>-1049011.6900000002</v>
      </c>
      <c r="J71" s="31">
        <f>SUM('[2]31052020'!$E$758,'[2]31052020'!$E$798)-'[2]31052020'!$E$773</f>
        <v>180327.62</v>
      </c>
      <c r="K71" s="31" t="e">
        <f>SUM(#REF!,#REF!,#REF!)</f>
        <v>#REF!</v>
      </c>
      <c r="L71" s="17" t="e">
        <f>J71-K71</f>
        <v>#REF!</v>
      </c>
    </row>
    <row r="72" spans="2:12" x14ac:dyDescent="0.25">
      <c r="B72" s="12" t="s">
        <v>100</v>
      </c>
      <c r="C72" s="12"/>
      <c r="D72" s="12"/>
      <c r="F72" s="53">
        <v>14874.35</v>
      </c>
      <c r="G72" s="46"/>
      <c r="H72" s="47"/>
      <c r="I72" s="25"/>
    </row>
    <row r="73" spans="2:12" x14ac:dyDescent="0.25">
      <c r="B73" s="12" t="s">
        <v>101</v>
      </c>
      <c r="C73" s="12"/>
      <c r="D73" s="12"/>
      <c r="F73" s="53">
        <v>109262.03</v>
      </c>
      <c r="G73" s="46"/>
      <c r="H73" s="47"/>
      <c r="I73" s="25"/>
      <c r="J73" s="31">
        <f>'[2]31052020'!$E$769</f>
        <v>3284</v>
      </c>
      <c r="K73" s="31" t="e">
        <f>J73-#REF!</f>
        <v>#REF!</v>
      </c>
    </row>
    <row r="74" spans="2:12" x14ac:dyDescent="0.25">
      <c r="B74" s="12" t="s">
        <v>102</v>
      </c>
      <c r="C74" s="12"/>
      <c r="D74" s="12"/>
      <c r="F74" s="53">
        <v>49456.56</v>
      </c>
      <c r="G74" s="46"/>
      <c r="H74" s="47"/>
      <c r="I74" s="25"/>
      <c r="J74" s="31">
        <f>'[2]31052020'!$E$770</f>
        <v>17565.7</v>
      </c>
      <c r="K74" s="31" t="e">
        <f>J74-#REF!</f>
        <v>#REF!</v>
      </c>
    </row>
    <row r="75" spans="2:12" x14ac:dyDescent="0.25">
      <c r="B75" s="12" t="s">
        <v>103</v>
      </c>
      <c r="C75" s="12"/>
      <c r="D75" s="12"/>
      <c r="F75" s="53">
        <v>23719.1</v>
      </c>
      <c r="G75" s="46"/>
      <c r="H75" s="47"/>
      <c r="I75" s="25"/>
      <c r="J75" s="31">
        <f>'[2]31052020'!$E$771</f>
        <v>145803.31</v>
      </c>
      <c r="K75" s="31" t="e">
        <f>J75-#REF!</f>
        <v>#REF!</v>
      </c>
    </row>
    <row r="76" spans="2:12" x14ac:dyDescent="0.25">
      <c r="B76" s="12" t="s">
        <v>104</v>
      </c>
      <c r="C76" s="12"/>
      <c r="D76" s="12"/>
      <c r="F76" s="53">
        <v>145476</v>
      </c>
      <c r="G76" s="46"/>
      <c r="H76" s="47"/>
      <c r="I76" s="25"/>
      <c r="J76" s="31">
        <f>'[2]31052020'!$E$772</f>
        <v>12063.46</v>
      </c>
      <c r="K76" s="31" t="e">
        <f>J76-#REF!</f>
        <v>#REF!</v>
      </c>
    </row>
    <row r="77" spans="2:12" x14ac:dyDescent="0.25">
      <c r="B77" s="12" t="s">
        <v>105</v>
      </c>
      <c r="C77" s="12"/>
      <c r="D77" s="12"/>
      <c r="F77" s="53">
        <v>147963.15</v>
      </c>
      <c r="G77" s="46"/>
      <c r="H77" s="47"/>
      <c r="I77" s="25"/>
      <c r="J77" s="31">
        <f>'[2]31052020'!$E$775</f>
        <v>600</v>
      </c>
      <c r="K77" s="31" t="e">
        <f>J77-#REF!</f>
        <v>#REF!</v>
      </c>
    </row>
    <row r="78" spans="2:12" x14ac:dyDescent="0.25">
      <c r="B78" s="12" t="s">
        <v>129</v>
      </c>
      <c r="C78" s="12"/>
      <c r="D78" s="12"/>
      <c r="F78" s="53">
        <v>21600</v>
      </c>
      <c r="G78" s="46"/>
      <c r="H78" s="47"/>
      <c r="I78" s="25"/>
      <c r="J78" s="31"/>
      <c r="K78" s="31"/>
    </row>
    <row r="79" spans="2:12" x14ac:dyDescent="0.25">
      <c r="B79" s="12" t="s">
        <v>106</v>
      </c>
      <c r="C79" s="12"/>
      <c r="D79" s="12"/>
      <c r="F79" s="53">
        <v>125022.75</v>
      </c>
      <c r="G79" s="46"/>
      <c r="H79" s="47"/>
      <c r="I79" s="25"/>
      <c r="J79" s="31">
        <f>'[2]31052020'!$E$776</f>
        <v>5290</v>
      </c>
      <c r="K79" s="31" t="e">
        <f>J79-#REF!</f>
        <v>#REF!</v>
      </c>
    </row>
    <row r="80" spans="2:12" x14ac:dyDescent="0.25">
      <c r="B80" s="12" t="s">
        <v>107</v>
      </c>
      <c r="C80" s="12"/>
      <c r="D80" s="12"/>
      <c r="F80" s="53">
        <v>50435.62</v>
      </c>
      <c r="G80" s="46"/>
      <c r="H80" s="47"/>
      <c r="I80" s="25"/>
      <c r="J80" s="31"/>
      <c r="K80" s="31"/>
    </row>
    <row r="81" spans="2:11" x14ac:dyDescent="0.25">
      <c r="B81" s="12" t="s">
        <v>128</v>
      </c>
      <c r="C81" s="12"/>
      <c r="D81" s="12"/>
      <c r="F81" s="50">
        <v>22321.15</v>
      </c>
      <c r="G81" s="46"/>
      <c r="H81" s="47"/>
      <c r="I81" s="25"/>
      <c r="J81" s="31">
        <f>'[2]31052020'!$E$777</f>
        <v>60416</v>
      </c>
      <c r="K81" s="31" t="e">
        <f>J81-#REF!</f>
        <v>#REF!</v>
      </c>
    </row>
    <row r="82" spans="2:11" x14ac:dyDescent="0.25">
      <c r="B82" s="12" t="s">
        <v>127</v>
      </c>
      <c r="C82" s="12"/>
      <c r="D82" s="12"/>
      <c r="F82" s="53">
        <v>24000</v>
      </c>
      <c r="G82" s="46"/>
      <c r="H82" s="47"/>
      <c r="I82" s="25"/>
      <c r="K82" s="31" t="e">
        <f>J82-#REF!</f>
        <v>#REF!</v>
      </c>
    </row>
    <row r="83" spans="2:11" x14ac:dyDescent="0.25">
      <c r="B83" s="12" t="s">
        <v>142</v>
      </c>
      <c r="C83" s="12"/>
      <c r="D83" s="12"/>
      <c r="F83" s="53">
        <v>30753.09</v>
      </c>
      <c r="G83" s="46"/>
      <c r="H83" s="47"/>
      <c r="I83" s="25"/>
      <c r="J83" s="31">
        <f>'[2]31052020'!$E$798</f>
        <v>75.12</v>
      </c>
      <c r="K83" s="31" t="e">
        <f>J83-#REF!</f>
        <v>#REF!</v>
      </c>
    </row>
    <row r="84" spans="2:11" x14ac:dyDescent="0.25">
      <c r="B84" s="12" t="s">
        <v>143</v>
      </c>
      <c r="C84" s="12"/>
      <c r="D84" s="12"/>
      <c r="F84" s="53">
        <v>4690.3999999999996</v>
      </c>
      <c r="G84" s="46"/>
      <c r="H84" s="47"/>
      <c r="I84" s="25"/>
      <c r="J84" s="31"/>
      <c r="K84" s="31"/>
    </row>
    <row r="85" spans="2:11" x14ac:dyDescent="0.25">
      <c r="B85" s="12" t="s">
        <v>151</v>
      </c>
      <c r="C85" s="12"/>
      <c r="D85" s="12"/>
      <c r="F85" s="53">
        <v>625</v>
      </c>
      <c r="G85" s="46"/>
      <c r="H85" s="47"/>
      <c r="I85" s="25"/>
      <c r="J85" s="31">
        <f>'[2]31052020'!$E$778</f>
        <v>52250.91</v>
      </c>
      <c r="K85" s="31" t="e">
        <f>J85-#REF!</f>
        <v>#REF!</v>
      </c>
    </row>
    <row r="86" spans="2:11" x14ac:dyDescent="0.25">
      <c r="B86" s="12" t="s">
        <v>212</v>
      </c>
      <c r="C86" s="12"/>
      <c r="D86" s="12"/>
      <c r="F86" s="53">
        <v>63860</v>
      </c>
      <c r="G86" s="46"/>
      <c r="H86" s="47"/>
      <c r="I86" s="25"/>
      <c r="J86" s="31">
        <f>'[2]31052020'!$E$779</f>
        <v>320.2</v>
      </c>
      <c r="K86" s="31" t="e">
        <f>J86-#REF!</f>
        <v>#REF!</v>
      </c>
    </row>
    <row r="87" spans="2:11" x14ac:dyDescent="0.25">
      <c r="B87" s="12" t="s">
        <v>213</v>
      </c>
      <c r="C87" s="12"/>
      <c r="D87" s="12"/>
      <c r="F87" s="53">
        <v>34760</v>
      </c>
      <c r="G87" s="46"/>
      <c r="H87" s="47"/>
      <c r="I87" s="25"/>
      <c r="J87" s="31"/>
      <c r="K87" s="31"/>
    </row>
    <row r="88" spans="2:11" x14ac:dyDescent="0.25">
      <c r="B88" s="12" t="s">
        <v>172</v>
      </c>
      <c r="C88" s="12"/>
      <c r="D88" s="12"/>
      <c r="F88" s="50">
        <v>18000</v>
      </c>
      <c r="G88" s="46"/>
      <c r="H88" s="47"/>
      <c r="I88" s="25"/>
      <c r="J88" s="31"/>
      <c r="K88" s="31"/>
    </row>
    <row r="89" spans="2:11" x14ac:dyDescent="0.25">
      <c r="B89" s="12" t="s">
        <v>210</v>
      </c>
      <c r="C89" s="12"/>
      <c r="D89" s="12"/>
      <c r="F89" s="50">
        <v>16251</v>
      </c>
      <c r="G89" s="46"/>
      <c r="H89" s="47"/>
      <c r="I89" s="25"/>
    </row>
    <row r="90" spans="2:11" x14ac:dyDescent="0.25">
      <c r="B90" s="12" t="s">
        <v>211</v>
      </c>
      <c r="C90" s="12"/>
      <c r="D90" s="12"/>
      <c r="F90" s="50">
        <v>14400</v>
      </c>
      <c r="G90" s="46"/>
      <c r="H90" s="47"/>
      <c r="I90" s="25"/>
    </row>
    <row r="91" spans="2:11" x14ac:dyDescent="0.25">
      <c r="B91" s="12" t="s">
        <v>214</v>
      </c>
      <c r="C91" s="12"/>
      <c r="D91" s="12"/>
      <c r="F91" s="50">
        <v>203571</v>
      </c>
      <c r="G91" s="46"/>
      <c r="H91" s="47"/>
      <c r="I91" s="25"/>
    </row>
    <row r="92" spans="2:11" x14ac:dyDescent="0.25">
      <c r="B92" s="12"/>
      <c r="C92" s="12"/>
      <c r="D92" s="12"/>
      <c r="F92" s="50"/>
      <c r="G92" s="46"/>
      <c r="H92" s="47"/>
      <c r="I92" s="25"/>
    </row>
    <row r="93" spans="2:11" x14ac:dyDescent="0.25">
      <c r="B93" s="12" t="s">
        <v>108</v>
      </c>
      <c r="C93" s="12"/>
      <c r="D93" s="12"/>
      <c r="F93" s="53"/>
      <c r="G93" s="46"/>
      <c r="H93" s="47"/>
      <c r="I93" s="25"/>
    </row>
    <row r="94" spans="2:11" x14ac:dyDescent="0.25">
      <c r="B94" s="12" t="s">
        <v>109</v>
      </c>
      <c r="C94" s="12"/>
      <c r="D94" s="12"/>
      <c r="F94" s="53"/>
      <c r="G94" s="46"/>
      <c r="H94" s="47"/>
      <c r="I94" s="25"/>
    </row>
    <row r="95" spans="2:11" x14ac:dyDescent="0.25">
      <c r="B95" s="16" t="s">
        <v>78</v>
      </c>
      <c r="C95" s="12"/>
      <c r="D95" s="12"/>
      <c r="F95" s="53"/>
      <c r="G95" s="46"/>
      <c r="H95" s="47"/>
      <c r="I95" s="25"/>
    </row>
    <row r="96" spans="2:11" x14ac:dyDescent="0.25">
      <c r="B96" s="12" t="s">
        <v>110</v>
      </c>
      <c r="C96" s="12"/>
      <c r="D96" s="12"/>
      <c r="F96" s="53">
        <v>507960</v>
      </c>
      <c r="G96" s="46"/>
      <c r="H96" s="54">
        <f>SUM(F96:F101)</f>
        <v>1598912.29</v>
      </c>
      <c r="I96" s="25"/>
    </row>
    <row r="97" spans="2:11" x14ac:dyDescent="0.25">
      <c r="B97" s="12" t="s">
        <v>111</v>
      </c>
      <c r="C97" s="12"/>
      <c r="D97" s="12"/>
      <c r="F97" s="53">
        <v>688066.1</v>
      </c>
      <c r="G97" s="46"/>
      <c r="H97" s="49" t="s">
        <v>11</v>
      </c>
      <c r="I97" s="25"/>
    </row>
    <row r="98" spans="2:11" x14ac:dyDescent="0.25">
      <c r="B98" s="12" t="s">
        <v>112</v>
      </c>
      <c r="C98" s="12"/>
      <c r="D98" s="12"/>
      <c r="F98" s="53">
        <v>3362.28</v>
      </c>
      <c r="G98" s="46"/>
      <c r="H98" s="47"/>
      <c r="I98" s="25"/>
    </row>
    <row r="99" spans="2:11" x14ac:dyDescent="0.25">
      <c r="B99" s="12" t="s">
        <v>147</v>
      </c>
      <c r="C99" s="12"/>
      <c r="D99" s="12"/>
      <c r="F99" s="53">
        <v>32100</v>
      </c>
      <c r="G99" s="46"/>
      <c r="H99" s="47"/>
      <c r="I99" s="38">
        <f>'[1]31.12.2019 GİDERLER'!$G$66-H96</f>
        <v>-1419030.97</v>
      </c>
    </row>
    <row r="100" spans="2:11" x14ac:dyDescent="0.25">
      <c r="B100" s="12" t="s">
        <v>215</v>
      </c>
      <c r="C100" s="12"/>
      <c r="D100" s="12"/>
      <c r="F100" s="53">
        <v>363793.71</v>
      </c>
      <c r="G100" s="46"/>
      <c r="H100" s="47"/>
      <c r="I100" s="32"/>
    </row>
    <row r="101" spans="2:11" x14ac:dyDescent="0.25">
      <c r="B101" s="12" t="s">
        <v>216</v>
      </c>
      <c r="C101" s="12"/>
      <c r="D101" s="12"/>
      <c r="F101" s="53">
        <v>3630.2</v>
      </c>
      <c r="G101" s="46"/>
      <c r="H101" s="47"/>
      <c r="I101" s="32"/>
    </row>
    <row r="102" spans="2:11" x14ac:dyDescent="0.25">
      <c r="B102" s="12"/>
      <c r="C102" s="12"/>
      <c r="D102" s="12"/>
      <c r="F102" s="53"/>
      <c r="G102" s="46"/>
      <c r="H102" s="47"/>
      <c r="I102" s="32"/>
    </row>
    <row r="103" spans="2:11" x14ac:dyDescent="0.25">
      <c r="B103" s="12"/>
      <c r="C103" s="12"/>
      <c r="D103" s="12"/>
      <c r="F103" s="50" t="s">
        <v>9</v>
      </c>
      <c r="G103" s="46"/>
      <c r="H103" s="47"/>
      <c r="I103" s="25"/>
      <c r="J103" s="31">
        <f>'[3]31052020_MİZAN'!$E$777</f>
        <v>60416</v>
      </c>
      <c r="K103" s="31" t="e">
        <f>J103-#REF!</f>
        <v>#REF!</v>
      </c>
    </row>
    <row r="104" spans="2:11" x14ac:dyDescent="0.25">
      <c r="B104" s="12" t="s">
        <v>113</v>
      </c>
      <c r="C104" s="12"/>
      <c r="D104" s="12"/>
      <c r="F104" s="53"/>
      <c r="G104" s="46"/>
      <c r="H104" s="47"/>
      <c r="I104" s="25"/>
      <c r="J104" s="31">
        <f>'[3]31052020_MİZAN'!$E$778</f>
        <v>52250.91</v>
      </c>
      <c r="K104" s="31" t="e">
        <f>J104-#REF!</f>
        <v>#REF!</v>
      </c>
    </row>
    <row r="105" spans="2:11" x14ac:dyDescent="0.25">
      <c r="B105" s="16" t="s">
        <v>78</v>
      </c>
      <c r="C105" s="12"/>
      <c r="D105" s="12"/>
      <c r="F105" s="53"/>
      <c r="G105" s="46"/>
      <c r="H105" s="47"/>
      <c r="I105" s="25"/>
      <c r="J105" s="31">
        <f>'[3]31052020_MİZAN'!$E$779</f>
        <v>320.2</v>
      </c>
      <c r="K105" s="31" t="e">
        <f>J105-#REF!</f>
        <v>#REF!</v>
      </c>
    </row>
    <row r="106" spans="2:11" x14ac:dyDescent="0.25">
      <c r="B106" s="12" t="s">
        <v>130</v>
      </c>
      <c r="C106" s="12"/>
      <c r="D106" s="12"/>
      <c r="F106" s="53">
        <v>113577.99</v>
      </c>
      <c r="G106" s="46"/>
      <c r="H106" s="49">
        <f>SUM(F106:F109)</f>
        <v>113577.99</v>
      </c>
      <c r="I106" s="25"/>
      <c r="J106" s="31"/>
      <c r="K106" s="31"/>
    </row>
    <row r="107" spans="2:11" x14ac:dyDescent="0.25">
      <c r="B107" s="12"/>
      <c r="C107" s="12"/>
      <c r="D107" s="12"/>
      <c r="F107" s="53"/>
      <c r="G107" s="46"/>
      <c r="H107" s="49" t="s">
        <v>11</v>
      </c>
      <c r="I107" s="25"/>
    </row>
    <row r="108" spans="2:11" x14ac:dyDescent="0.25">
      <c r="B108" s="12"/>
      <c r="C108" s="12"/>
      <c r="D108" s="12"/>
      <c r="F108" s="53" t="s">
        <v>9</v>
      </c>
      <c r="G108" s="46"/>
      <c r="H108" s="47"/>
      <c r="I108" s="25"/>
    </row>
    <row r="109" spans="2:11" x14ac:dyDescent="0.25">
      <c r="B109" s="12"/>
      <c r="C109" s="12"/>
      <c r="D109" s="12"/>
      <c r="F109" s="53"/>
      <c r="G109" s="46"/>
      <c r="H109" s="47"/>
      <c r="I109" s="32">
        <f>'[1]31.12.2019 GİDERLER'!$G$73-H106</f>
        <v>-111763.59000000001</v>
      </c>
      <c r="J109" s="31">
        <f>'[3]31052020_MİZAN'!$E$745</f>
        <v>10507.45</v>
      </c>
      <c r="K109" s="31" t="e">
        <f>J109-#REF!</f>
        <v>#REF!</v>
      </c>
    </row>
    <row r="110" spans="2:11" x14ac:dyDescent="0.25">
      <c r="B110" s="12" t="s">
        <v>132</v>
      </c>
      <c r="C110" s="12"/>
      <c r="D110" s="12"/>
      <c r="F110" s="53">
        <v>0.28999999999999998</v>
      </c>
      <c r="G110" s="46"/>
      <c r="H110" s="47"/>
      <c r="I110" s="32"/>
    </row>
    <row r="111" spans="2:11" x14ac:dyDescent="0.25">
      <c r="B111" s="12"/>
      <c r="C111" s="12"/>
      <c r="D111" s="12"/>
      <c r="F111" s="53"/>
      <c r="G111" s="46"/>
      <c r="H111" s="47"/>
      <c r="I111" s="25"/>
      <c r="J111" s="31">
        <f>'[2]31052020'!$E$749</f>
        <v>5657.32</v>
      </c>
      <c r="K111" s="31" t="e">
        <f>J111-#REF!</f>
        <v>#REF!</v>
      </c>
    </row>
    <row r="112" spans="2:11" x14ac:dyDescent="0.25">
      <c r="B112" s="12"/>
      <c r="C112" s="12"/>
      <c r="D112" s="12"/>
      <c r="F112" s="53"/>
      <c r="G112" s="46"/>
      <c r="H112" s="49">
        <f>F110</f>
        <v>0.28999999999999998</v>
      </c>
      <c r="I112" s="25"/>
      <c r="J112" s="31">
        <f>'[2]31052020'!$E$753</f>
        <v>0</v>
      </c>
      <c r="K112" s="31" t="e">
        <f>J112-#REF!</f>
        <v>#REF!</v>
      </c>
    </row>
    <row r="113" spans="2:15" x14ac:dyDescent="0.25">
      <c r="B113" s="12"/>
      <c r="C113" s="12"/>
      <c r="D113" s="12"/>
      <c r="F113" s="53"/>
      <c r="G113" s="46"/>
      <c r="H113" s="49" t="s">
        <v>11</v>
      </c>
      <c r="I113" s="25"/>
    </row>
    <row r="114" spans="2:15" x14ac:dyDescent="0.25">
      <c r="B114" s="12" t="s">
        <v>114</v>
      </c>
      <c r="C114" s="12"/>
      <c r="F114" s="53"/>
      <c r="G114" s="46"/>
      <c r="H114" s="47"/>
      <c r="I114" s="25"/>
    </row>
    <row r="115" spans="2:15" x14ac:dyDescent="0.25">
      <c r="B115" s="12"/>
      <c r="C115" s="12"/>
      <c r="D115" s="12"/>
      <c r="F115" s="53"/>
      <c r="G115" s="46"/>
      <c r="H115" s="47"/>
      <c r="I115" s="25"/>
    </row>
    <row r="116" spans="2:15" x14ac:dyDescent="0.25">
      <c r="B116" s="12"/>
      <c r="C116" s="12"/>
      <c r="D116" s="12"/>
      <c r="F116" s="53"/>
      <c r="G116" s="51"/>
      <c r="H116" s="54">
        <f>SUM(H10+H18+H51+H96+H106,H112)</f>
        <v>26115004.999999996</v>
      </c>
      <c r="I116" s="25"/>
    </row>
    <row r="117" spans="2:15" x14ac:dyDescent="0.25">
      <c r="F117" s="53"/>
      <c r="G117" s="51"/>
      <c r="H117" s="49" t="s">
        <v>13</v>
      </c>
      <c r="I117" s="25"/>
    </row>
    <row r="118" spans="2:15" x14ac:dyDescent="0.25">
      <c r="F118" s="50"/>
      <c r="G118" s="46"/>
      <c r="H118" s="47"/>
      <c r="I118" s="32"/>
    </row>
    <row r="119" spans="2:15" x14ac:dyDescent="0.25">
      <c r="B119" s="12" t="s">
        <v>159</v>
      </c>
      <c r="C119" s="12"/>
      <c r="D119" s="12"/>
      <c r="F119" s="57"/>
      <c r="G119" s="46"/>
      <c r="H119" s="49" t="s">
        <v>73</v>
      </c>
      <c r="I119" s="38"/>
    </row>
    <row r="120" spans="2:15" x14ac:dyDescent="0.25">
      <c r="F120" s="58"/>
      <c r="G120" s="46"/>
      <c r="H120" s="49"/>
      <c r="I120" s="32"/>
    </row>
    <row r="121" spans="2:15" x14ac:dyDescent="0.25">
      <c r="F121" s="58"/>
      <c r="G121" s="46"/>
      <c r="H121" s="48">
        <f>+'01.01-31.12.2024 BAĞ. - GELİR.'!F49-'01.01_31.12.2024 GİDERLER'!H116</f>
        <v>4598116.5900000036</v>
      </c>
      <c r="I121" s="32"/>
    </row>
    <row r="122" spans="2:15" x14ac:dyDescent="0.25">
      <c r="F122" s="59"/>
      <c r="G122" s="60"/>
      <c r="H122" s="71" t="s">
        <v>73</v>
      </c>
      <c r="I122" s="32"/>
    </row>
    <row r="123" spans="2:15" x14ac:dyDescent="0.25">
      <c r="F123" s="37"/>
      <c r="I123" s="42"/>
    </row>
    <row r="124" spans="2:15" x14ac:dyDescent="0.25">
      <c r="F124" s="37"/>
      <c r="I124" s="29"/>
      <c r="J124" s="31"/>
      <c r="L124" s="17"/>
      <c r="M124" s="17"/>
    </row>
    <row r="125" spans="2:15" x14ac:dyDescent="0.25">
      <c r="F125" s="37"/>
      <c r="I125" s="32"/>
      <c r="O125" s="17"/>
    </row>
    <row r="126" spans="2:15" x14ac:dyDescent="0.25">
      <c r="F126" s="37"/>
      <c r="I126" s="25"/>
    </row>
    <row r="127" spans="2:15" x14ac:dyDescent="0.25">
      <c r="F127" s="37"/>
    </row>
    <row r="128" spans="2:15" x14ac:dyDescent="0.25">
      <c r="F128" s="37"/>
    </row>
    <row r="129" spans="6:6" x14ac:dyDescent="0.25">
      <c r="F129" s="37"/>
    </row>
    <row r="130" spans="6:6" x14ac:dyDescent="0.25">
      <c r="F130" s="37"/>
    </row>
    <row r="131" spans="6:6" x14ac:dyDescent="0.25">
      <c r="F131" s="37"/>
    </row>
    <row r="132" spans="6:6" x14ac:dyDescent="0.25">
      <c r="F132" s="37"/>
    </row>
    <row r="133" spans="6:6" x14ac:dyDescent="0.25">
      <c r="F133" s="37"/>
    </row>
    <row r="134" spans="6:6" x14ac:dyDescent="0.25">
      <c r="F134" s="37"/>
    </row>
    <row r="135" spans="6:6" x14ac:dyDescent="0.25">
      <c r="F135" s="37"/>
    </row>
    <row r="136" spans="6:6" x14ac:dyDescent="0.25">
      <c r="F136" s="37"/>
    </row>
    <row r="137" spans="6:6" x14ac:dyDescent="0.25">
      <c r="F137" s="37"/>
    </row>
    <row r="138" spans="6:6" x14ac:dyDescent="0.25">
      <c r="F138" s="37"/>
    </row>
    <row r="139" spans="6:6" x14ac:dyDescent="0.25">
      <c r="F139" s="37"/>
    </row>
    <row r="140" spans="6:6" x14ac:dyDescent="0.25">
      <c r="F140" s="37"/>
    </row>
    <row r="141" spans="6:6" x14ac:dyDescent="0.25">
      <c r="F141" s="37"/>
    </row>
    <row r="142" spans="6:6" x14ac:dyDescent="0.25">
      <c r="F142" s="37"/>
    </row>
    <row r="143" spans="6:6" x14ac:dyDescent="0.25">
      <c r="F143" s="37"/>
    </row>
    <row r="144" spans="6:6" x14ac:dyDescent="0.25">
      <c r="F144" s="37"/>
    </row>
    <row r="145" spans="6:6" x14ac:dyDescent="0.25">
      <c r="F145" s="37"/>
    </row>
    <row r="146" spans="6:6" x14ac:dyDescent="0.25">
      <c r="F146" s="37"/>
    </row>
    <row r="147" spans="6:6" x14ac:dyDescent="0.25">
      <c r="F147" s="37"/>
    </row>
    <row r="148" spans="6:6" x14ac:dyDescent="0.25">
      <c r="F148" s="37"/>
    </row>
    <row r="149" spans="6:6" x14ac:dyDescent="0.25">
      <c r="F149" s="37"/>
    </row>
    <row r="150" spans="6:6" x14ac:dyDescent="0.25">
      <c r="F150" s="37"/>
    </row>
    <row r="151" spans="6:6" x14ac:dyDescent="0.25">
      <c r="F151" s="37"/>
    </row>
    <row r="152" spans="6:6" x14ac:dyDescent="0.25">
      <c r="F152" s="37"/>
    </row>
    <row r="153" spans="6:6" x14ac:dyDescent="0.25">
      <c r="F153" s="37"/>
    </row>
    <row r="154" spans="6:6" x14ac:dyDescent="0.25">
      <c r="F154" s="37"/>
    </row>
    <row r="155" spans="6:6" x14ac:dyDescent="0.25">
      <c r="F155" s="37"/>
    </row>
    <row r="156" spans="6:6" x14ac:dyDescent="0.25">
      <c r="F156" s="37"/>
    </row>
    <row r="157" spans="6:6" x14ac:dyDescent="0.25">
      <c r="F157" s="37"/>
    </row>
    <row r="158" spans="6:6" x14ac:dyDescent="0.25">
      <c r="F158" s="37"/>
    </row>
    <row r="159" spans="6:6" x14ac:dyDescent="0.25">
      <c r="F159" s="37"/>
    </row>
    <row r="160" spans="6:6" x14ac:dyDescent="0.25">
      <c r="F160" s="37"/>
    </row>
    <row r="161" spans="6:6" x14ac:dyDescent="0.25">
      <c r="F161" s="37"/>
    </row>
    <row r="162" spans="6:6" x14ac:dyDescent="0.25">
      <c r="F162" s="37"/>
    </row>
    <row r="163" spans="6:6" x14ac:dyDescent="0.25">
      <c r="F163" s="37"/>
    </row>
    <row r="164" spans="6:6" x14ac:dyDescent="0.25">
      <c r="F164" s="37"/>
    </row>
    <row r="165" spans="6:6" x14ac:dyDescent="0.25">
      <c r="F165" s="37"/>
    </row>
    <row r="166" spans="6:6" x14ac:dyDescent="0.25">
      <c r="F166" s="37"/>
    </row>
    <row r="167" spans="6:6" x14ac:dyDescent="0.25">
      <c r="F167" s="37"/>
    </row>
    <row r="168" spans="6:6" x14ac:dyDescent="0.25">
      <c r="F168" s="37"/>
    </row>
    <row r="169" spans="6:6" x14ac:dyDescent="0.25">
      <c r="F169" s="37"/>
    </row>
    <row r="170" spans="6:6" x14ac:dyDescent="0.25">
      <c r="F170" s="37"/>
    </row>
    <row r="171" spans="6:6" x14ac:dyDescent="0.25">
      <c r="F171" s="37"/>
    </row>
    <row r="172" spans="6:6" x14ac:dyDescent="0.25">
      <c r="F172" s="37"/>
    </row>
    <row r="173" spans="6:6" x14ac:dyDescent="0.25">
      <c r="F173" s="37"/>
    </row>
    <row r="174" spans="6:6" x14ac:dyDescent="0.25">
      <c r="F174" s="37"/>
    </row>
    <row r="175" spans="6:6" x14ac:dyDescent="0.25">
      <c r="F175" s="37"/>
    </row>
    <row r="176" spans="6:6" x14ac:dyDescent="0.25">
      <c r="F176" s="37"/>
    </row>
    <row r="177" spans="6:6" x14ac:dyDescent="0.25">
      <c r="F177" s="37"/>
    </row>
    <row r="178" spans="6:6" x14ac:dyDescent="0.25">
      <c r="F178" s="37"/>
    </row>
    <row r="179" spans="6:6" x14ac:dyDescent="0.25">
      <c r="F179" s="37"/>
    </row>
    <row r="180" spans="6:6" x14ac:dyDescent="0.25">
      <c r="F180" s="37"/>
    </row>
    <row r="181" spans="6:6" x14ac:dyDescent="0.25">
      <c r="F181" s="37"/>
    </row>
    <row r="182" spans="6:6" x14ac:dyDescent="0.25">
      <c r="F182" s="37"/>
    </row>
    <row r="183" spans="6:6" x14ac:dyDescent="0.25">
      <c r="F183" s="37"/>
    </row>
    <row r="184" spans="6:6" x14ac:dyDescent="0.25">
      <c r="F184" s="37"/>
    </row>
    <row r="185" spans="6:6" x14ac:dyDescent="0.25">
      <c r="F185" s="37"/>
    </row>
    <row r="186" spans="6:6" x14ac:dyDescent="0.25">
      <c r="F186" s="37"/>
    </row>
    <row r="187" spans="6:6" x14ac:dyDescent="0.25">
      <c r="F187" s="37"/>
    </row>
    <row r="188" spans="6:6" x14ac:dyDescent="0.25">
      <c r="F188" s="37"/>
    </row>
    <row r="189" spans="6:6" x14ac:dyDescent="0.25">
      <c r="F189" s="37"/>
    </row>
    <row r="190" spans="6:6" x14ac:dyDescent="0.25">
      <c r="F190" s="37"/>
    </row>
    <row r="191" spans="6:6" x14ac:dyDescent="0.25">
      <c r="F191" s="37"/>
    </row>
    <row r="192" spans="6:6" x14ac:dyDescent="0.25">
      <c r="F192" s="37"/>
    </row>
    <row r="193" spans="6:6" x14ac:dyDescent="0.25">
      <c r="F193" s="37"/>
    </row>
    <row r="194" spans="6:6" x14ac:dyDescent="0.25">
      <c r="F194" s="37"/>
    </row>
    <row r="195" spans="6:6" x14ac:dyDescent="0.25">
      <c r="F195" s="37"/>
    </row>
    <row r="196" spans="6:6" x14ac:dyDescent="0.25">
      <c r="F196" s="37"/>
    </row>
    <row r="197" spans="6:6" x14ac:dyDescent="0.25">
      <c r="F197" s="37"/>
    </row>
    <row r="198" spans="6:6" x14ac:dyDescent="0.25">
      <c r="F198" s="37"/>
    </row>
    <row r="199" spans="6:6" x14ac:dyDescent="0.25">
      <c r="F199" s="37"/>
    </row>
    <row r="200" spans="6:6" x14ac:dyDescent="0.25">
      <c r="F200" s="37"/>
    </row>
    <row r="201" spans="6:6" x14ac:dyDescent="0.25">
      <c r="F201" s="37"/>
    </row>
    <row r="202" spans="6:6" x14ac:dyDescent="0.25">
      <c r="F202" s="37"/>
    </row>
    <row r="203" spans="6:6" x14ac:dyDescent="0.25">
      <c r="F203" s="37"/>
    </row>
    <row r="204" spans="6:6" x14ac:dyDescent="0.25">
      <c r="F204" s="37"/>
    </row>
    <row r="205" spans="6:6" x14ac:dyDescent="0.25">
      <c r="F205" s="37"/>
    </row>
    <row r="206" spans="6:6" x14ac:dyDescent="0.25">
      <c r="F206" s="37"/>
    </row>
    <row r="207" spans="6:6" x14ac:dyDescent="0.25">
      <c r="F207" s="37"/>
    </row>
    <row r="208" spans="6:6" x14ac:dyDescent="0.25">
      <c r="F208" s="37"/>
    </row>
    <row r="209" spans="6:6" x14ac:dyDescent="0.25">
      <c r="F209" s="37"/>
    </row>
    <row r="210" spans="6:6" x14ac:dyDescent="0.25">
      <c r="F210" s="37"/>
    </row>
    <row r="211" spans="6:6" x14ac:dyDescent="0.25">
      <c r="F211" s="37"/>
    </row>
    <row r="212" spans="6:6" x14ac:dyDescent="0.25">
      <c r="F212" s="37"/>
    </row>
    <row r="213" spans="6:6" x14ac:dyDescent="0.25">
      <c r="F213" s="37"/>
    </row>
    <row r="214" spans="6:6" x14ac:dyDescent="0.25">
      <c r="F214" s="37"/>
    </row>
    <row r="215" spans="6:6" x14ac:dyDescent="0.25">
      <c r="F215" s="37"/>
    </row>
    <row r="216" spans="6:6" x14ac:dyDescent="0.25">
      <c r="F216" s="37"/>
    </row>
    <row r="217" spans="6:6" x14ac:dyDescent="0.25">
      <c r="F217" s="37"/>
    </row>
    <row r="218" spans="6:6" x14ac:dyDescent="0.25">
      <c r="F218" s="37"/>
    </row>
    <row r="219" spans="6:6" x14ac:dyDescent="0.25">
      <c r="F219" s="37"/>
    </row>
    <row r="220" spans="6:6" x14ac:dyDescent="0.25">
      <c r="F220" s="37"/>
    </row>
    <row r="221" spans="6:6" x14ac:dyDescent="0.25">
      <c r="F221" s="37"/>
    </row>
    <row r="222" spans="6:6" x14ac:dyDescent="0.25">
      <c r="F222" s="37"/>
    </row>
    <row r="223" spans="6:6" x14ac:dyDescent="0.25">
      <c r="F223" s="37"/>
    </row>
    <row r="224" spans="6:6" x14ac:dyDescent="0.25">
      <c r="F224" s="37"/>
    </row>
    <row r="225" spans="6:6" x14ac:dyDescent="0.25">
      <c r="F225" s="37"/>
    </row>
    <row r="226" spans="6:6" x14ac:dyDescent="0.25">
      <c r="F226" s="37"/>
    </row>
    <row r="227" spans="6:6" x14ac:dyDescent="0.25">
      <c r="F227" s="37"/>
    </row>
    <row r="228" spans="6:6" x14ac:dyDescent="0.25">
      <c r="F228" s="37"/>
    </row>
    <row r="229" spans="6:6" x14ac:dyDescent="0.25">
      <c r="F229" s="37"/>
    </row>
    <row r="230" spans="6:6" x14ac:dyDescent="0.25">
      <c r="F230" s="37"/>
    </row>
    <row r="231" spans="6:6" x14ac:dyDescent="0.25">
      <c r="F231" s="37"/>
    </row>
  </sheetData>
  <mergeCells count="2">
    <mergeCell ref="F8:H8"/>
    <mergeCell ref="F7:H7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31.12.2024 BİLANÇO</vt:lpstr>
      <vt:lpstr>01.01-31.12.2024 BAĞ. - GELİR.</vt:lpstr>
      <vt:lpstr>01.01_31.12.2024 GİDERLER</vt:lpstr>
      <vt:lpstr>'01.01_31.12.2024 GİDERLER'!Yazdırma_Alanı</vt:lpstr>
      <vt:lpstr>'01.01-31.12.2024 BAĞ. - GELİR.'!Yazdırma_Alanı</vt:lpstr>
      <vt:lpstr>'31.12.2024 BİLANÇO'!Yazdırma_Alanı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Istanbul Rotary Muhasebe</cp:lastModifiedBy>
  <cp:lastPrinted>2023-04-17T11:50:50Z</cp:lastPrinted>
  <dcterms:created xsi:type="dcterms:W3CDTF">2020-10-14T15:52:58Z</dcterms:created>
  <dcterms:modified xsi:type="dcterms:W3CDTF">2025-01-29T15:14:05Z</dcterms:modified>
</cp:coreProperties>
</file>